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290" windowHeight="11745" activeTab="0"/>
  </bookViews>
  <sheets>
    <sheet name="Пр.1. I Доходы " sheetId="1" r:id="rId1"/>
    <sheet name="II Расходы" sheetId="2" r:id="rId2"/>
    <sheet name="III Источники " sheetId="3" r:id="rId3"/>
    <sheet name="Пр.2 доходы" sheetId="4" r:id="rId4"/>
    <sheet name="Пр.3 Показатели расх. вед." sheetId="5" r:id="rId5"/>
    <sheet name="Пр.4.Показ.расх.разд.подрз." sheetId="6" r:id="rId6"/>
    <sheet name="Пр.5.Показатели источн." sheetId="7" r:id="rId7"/>
    <sheet name="Пр.6.Резервный фонд" sheetId="8" r:id="rId8"/>
    <sheet name="Пр.7.Численн.мун.служ." sheetId="9" r:id="rId9"/>
  </sheets>
  <definedNames>
    <definedName name="Z_C610FD5A_7718_4A24_B816_5465F2387238_.wvu.PrintArea" localSheetId="0" hidden="1">'Пр.1. I Доходы '!$A$6:$G$65</definedName>
    <definedName name="Z_C610FD5A_7718_4A24_B816_5465F2387238_.wvu.Rows" localSheetId="0" hidden="1">'Пр.1. I Доходы '!#REF!</definedName>
    <definedName name="_xlnm.Print_Area" localSheetId="1">'II Расходы'!$A$1:$J$275</definedName>
    <definedName name="_xlnm.Print_Area" localSheetId="2">'III Источники '!$A$1:$D$10</definedName>
    <definedName name="_xlnm.Print_Area" localSheetId="0">'Пр.1. I Доходы '!$A$1:$G$46</definedName>
    <definedName name="_xlnm.Print_Area" localSheetId="3">'Пр.2 доходы'!$A$1:$F$49</definedName>
    <definedName name="_xlnm.Print_Area" localSheetId="4">'Пр.3 Показатели расх. вед.'!$A$1:$K$286</definedName>
    <definedName name="_xlnm.Print_Area" localSheetId="5">'Пр.4.Показ.расх.разд.подрз.'!$A$1:$G$45</definedName>
    <definedName name="_xlnm.Print_Area" localSheetId="6">'Пр.5.Показатели источн.'!$A$2:$D$20</definedName>
    <definedName name="_xlnm.Print_Area" localSheetId="7">'Пр.6.Резервный фонд'!$A$2:$H$14</definedName>
    <definedName name="_xlnm.Print_Area" localSheetId="8">'Пр.7.Численн.мун.служ.'!$A$1:$G$33</definedName>
  </definedNames>
  <calcPr fullCalcOnLoad="1"/>
</workbook>
</file>

<file path=xl/sharedStrings.xml><?xml version="1.0" encoding="utf-8"?>
<sst xmlns="http://schemas.openxmlformats.org/spreadsheetml/2006/main" count="2639" uniqueCount="511">
  <si>
    <t>№ п/п</t>
  </si>
  <si>
    <t>Наименование</t>
  </si>
  <si>
    <t>Код целевой статьи</t>
  </si>
  <si>
    <t>Код вида расхода</t>
  </si>
  <si>
    <t>Общегосударственные вопросы</t>
  </si>
  <si>
    <t>1.1</t>
  </si>
  <si>
    <t>0103</t>
  </si>
  <si>
    <t>1.1.1</t>
  </si>
  <si>
    <t>1.1.1.1</t>
  </si>
  <si>
    <t>Услуги связи</t>
  </si>
  <si>
    <t>Транспортные услуги</t>
  </si>
  <si>
    <t>Прочие расходы</t>
  </si>
  <si>
    <t>1.1.2</t>
  </si>
  <si>
    <t>1.2</t>
  </si>
  <si>
    <t>0104</t>
  </si>
  <si>
    <t>1.2.1</t>
  </si>
  <si>
    <t>Коммунальные услуги</t>
  </si>
  <si>
    <t>1.3.1</t>
  </si>
  <si>
    <t>Резервные фонды</t>
  </si>
  <si>
    <t>Национальная безопасность и правоохранительная деятельность</t>
  </si>
  <si>
    <t>0300</t>
  </si>
  <si>
    <t>2.1</t>
  </si>
  <si>
    <t>0309</t>
  </si>
  <si>
    <t>2.1.1</t>
  </si>
  <si>
    <t>Жилищно-коммунальное хозяйство</t>
  </si>
  <si>
    <t>0500</t>
  </si>
  <si>
    <t>3.1</t>
  </si>
  <si>
    <t>Благоустройство</t>
  </si>
  <si>
    <t>0503</t>
  </si>
  <si>
    <t>Образование</t>
  </si>
  <si>
    <t>0700</t>
  </si>
  <si>
    <t>0707</t>
  </si>
  <si>
    <t>0800</t>
  </si>
  <si>
    <t>0801</t>
  </si>
  <si>
    <t>Периодическая печать и издательства</t>
  </si>
  <si>
    <t>Физическая культура и спорт</t>
  </si>
  <si>
    <t>Социальная политика</t>
  </si>
  <si>
    <t>1000</t>
  </si>
  <si>
    <t>Охрана семьи и детства</t>
  </si>
  <si>
    <t>1004</t>
  </si>
  <si>
    <t>1</t>
  </si>
  <si>
    <t>2</t>
  </si>
  <si>
    <t>3</t>
  </si>
  <si>
    <t>Код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</si>
  <si>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</si>
  <si>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</si>
  <si>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Глава муниципального образования</t>
  </si>
  <si>
    <t>0102</t>
  </si>
  <si>
    <t>1.3</t>
  </si>
  <si>
    <t>909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</si>
  <si>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</si>
  <si>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</si>
  <si>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Средства массовой информации</t>
  </si>
  <si>
    <t>1200</t>
  </si>
  <si>
    <t>1202</t>
  </si>
  <si>
    <t>1100</t>
  </si>
  <si>
    <t>КОСГУ</t>
  </si>
  <si>
    <t>211</t>
  </si>
  <si>
    <t>213</t>
  </si>
  <si>
    <t>221</t>
  </si>
  <si>
    <t>226</t>
  </si>
  <si>
    <t>290</t>
  </si>
  <si>
    <t>310</t>
  </si>
  <si>
    <t>9</t>
  </si>
  <si>
    <t>10</t>
  </si>
  <si>
    <t>850</t>
  </si>
  <si>
    <t>0111</t>
  </si>
  <si>
    <t>Резервные средства</t>
  </si>
  <si>
    <t>870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</si>
  <si>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</si>
  <si>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</si>
  <si>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</si>
  <si>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</si>
  <si>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</si>
  <si>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Работы, услуги по содержанию имущества</t>
  </si>
  <si>
    <t>Код раздела, подраздела</t>
  </si>
  <si>
    <t>121</t>
  </si>
  <si>
    <t>852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</si>
  <si>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</si>
  <si>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</si>
  <si>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</si>
  <si>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</si>
  <si>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Глава местной администрации</t>
  </si>
  <si>
    <t>Пособия по социальной помощи населению</t>
  </si>
  <si>
    <t>244</t>
  </si>
  <si>
    <t>МУНИЦИПАЛЬНЫЙ СОВЕТ МО ГАВАНЬ</t>
  </si>
  <si>
    <t>МЕСТНАЯ АДМИНИСТРАЦИЯ МО ГАВАНЬ</t>
  </si>
  <si>
    <t>0705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</si>
  <si>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</si>
  <si>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</t>
  </si>
  <si>
    <t>0100</t>
  </si>
  <si>
    <t>313</t>
  </si>
  <si>
    <t>Пособия, компенсации, меры социальной поддержки по публичным нормативным обязательствам</t>
  </si>
  <si>
    <t>1.1.2.1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</si>
  <si>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</si>
  <si>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</si>
  <si>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</si>
  <si>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</si>
  <si>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</si>
  <si>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</si>
  <si>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</si>
  <si>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1.1.2.2</t>
  </si>
  <si>
    <t>% исполнения</t>
  </si>
  <si>
    <t>Наименование показателя</t>
  </si>
  <si>
    <t>х</t>
  </si>
  <si>
    <t>Штатные единицы</t>
  </si>
  <si>
    <t>Расходы на оплату труда с начислениями</t>
  </si>
  <si>
    <t>из них заработная плата</t>
  </si>
  <si>
    <t>Организация и осуществление деятельности по опеке и попечительству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</si>
  <si>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</si>
  <si>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</si>
  <si>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853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</si>
  <si>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</si>
  <si>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323</t>
  </si>
  <si>
    <t xml:space="preserve">I. Доходы бюджета </t>
  </si>
  <si>
    <t>II. Расходы бюджета</t>
  </si>
  <si>
    <t>909 01 05 02 01 03 0000 510</t>
  </si>
  <si>
    <t>909 01 05 02 01 03 0000 610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</si>
  <si>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</si>
  <si>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</si>
  <si>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909 01 05 00 00 00 0000 000</t>
  </si>
  <si>
    <t>Изменение остатков средств на счетах по учету средств бюджетов</t>
  </si>
  <si>
    <t>Код бюджетной классификации</t>
  </si>
  <si>
    <t>1.</t>
  </si>
  <si>
    <t>Фонд оплаты труда государственных (муниципальных) органов</t>
  </si>
  <si>
    <t>129</t>
  </si>
  <si>
    <t>09200 G0100</t>
  </si>
  <si>
    <t>00200 G0850</t>
  </si>
  <si>
    <t>Участие в реализации мер по профилактике дорожно-транспортного травматизма на территории муниципального образования</t>
  </si>
  <si>
    <t>Закупка товаров, работ и услуг для государственных
(муниципальных) нужд</t>
  </si>
  <si>
    <t>Участие в деятельности по профилактике правонарушений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</si>
  <si>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</si>
  <si>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</si>
  <si>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</si>
  <si>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мероприятий по сохранению и развитию местных традиций и обрядов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</si>
  <si>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</si>
  <si>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51100 G0860</t>
  </si>
  <si>
    <t>51100 G0870</t>
  </si>
  <si>
    <t>1102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</si>
  <si>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</si>
  <si>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</si>
  <si>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депутатам, осуществляющим свои полномочия на непостоянной основе</t>
  </si>
  <si>
    <t>Организация и проведение досуговых мероприятий для жителей, проживающих на территории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</si>
  <si>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</si>
  <si>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2.1.1.1</t>
  </si>
  <si>
    <t>III. Источники внутреннего финансирования дефицита бюджета</t>
  </si>
  <si>
    <t>4</t>
  </si>
  <si>
    <t>4.1</t>
  </si>
  <si>
    <t>5</t>
  </si>
  <si>
    <t>5.1</t>
  </si>
  <si>
    <t>6</t>
  </si>
  <si>
    <t>6.1</t>
  </si>
  <si>
    <t>6.2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</si>
  <si>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</si>
  <si>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Налоги, пошлины и сборы</t>
  </si>
  <si>
    <t>831</t>
  </si>
  <si>
    <t>296</t>
  </si>
  <si>
    <t>291</t>
  </si>
  <si>
    <t>Закупка товаров, работ и услуг для государственных (муниципальных) нужд</t>
  </si>
  <si>
    <t>Национальная экономика</t>
  </si>
  <si>
    <t>0400</t>
  </si>
  <si>
    <t>Общеэкономические вопросы</t>
  </si>
  <si>
    <t>0401</t>
  </si>
  <si>
    <t>Благоустройство территорий муниципального образования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</si>
  <si>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</si>
  <si>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</si>
  <si>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</si>
  <si>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</si>
  <si>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</si>
  <si>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Другие вопросы в области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</si>
  <si>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</si>
  <si>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0709</t>
  </si>
  <si>
    <t xml:space="preserve">Резервный фонд местной администрации </t>
  </si>
  <si>
    <t>Неисполненных назначений</t>
  </si>
  <si>
    <t>000 1 00 00000 00 0000 000</t>
  </si>
  <si>
    <t xml:space="preserve">№ п/п </t>
  </si>
  <si>
    <t>Наименование статьи</t>
  </si>
  <si>
    <t>% испол-нения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</si>
  <si>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</si>
  <si>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1.4</t>
  </si>
  <si>
    <t>Защита населения и территорий от  чрезвычайных ситуаций природного и техногенного характера, гражданская оборона</t>
  </si>
  <si>
    <t>Другие вопросы в области окружающей среды</t>
  </si>
  <si>
    <t xml:space="preserve">Молодежная политика </t>
  </si>
  <si>
    <t>6.3</t>
  </si>
  <si>
    <t>7</t>
  </si>
  <si>
    <t>Культура, кинематография</t>
  </si>
  <si>
    <t>7.1</t>
  </si>
  <si>
    <t>Культура</t>
  </si>
  <si>
    <t>8</t>
  </si>
  <si>
    <t>Код раздела подраз-дела</t>
  </si>
  <si>
    <t>000 1 13 00000 00 0000 000</t>
  </si>
  <si>
    <t>867 1 13 02993 03 0100 130</t>
  </si>
  <si>
    <t>000 1 16 00000 00 0000 000</t>
  </si>
  <si>
    <t>000 1 17 00000 00 0000 000</t>
  </si>
  <si>
    <t>000 2 00 00000 00 0000 000</t>
  </si>
  <si>
    <t>000 2 02 00000 00 0000 000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</si>
  <si>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</si>
  <si>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</si>
  <si>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</si>
  <si>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</si>
  <si>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830</t>
  </si>
  <si>
    <t>240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</si>
  <si>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</si>
  <si>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</si>
  <si>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</si>
  <si>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Исполнение судебных актов</t>
  </si>
  <si>
    <t>909  01 00 00 00 00 0000 000</t>
  </si>
  <si>
    <t>Источники внутреннего финансирования дефицитов бюджетов</t>
  </si>
  <si>
    <t>Увеличение остатков средств бюджетов</t>
  </si>
  <si>
    <t xml:space="preserve"> 909 01 05 02 00 00 0000 500</t>
  </si>
  <si>
    <t xml:space="preserve"> 909 01 05 02 01 03 0000 510</t>
  </si>
  <si>
    <t>Увеличение прочих остатков денежных средств бюджетов внутригородских муниципальных образований  городов федерального значения</t>
  </si>
  <si>
    <t>Уменьшение остатков средств бюджетов</t>
  </si>
  <si>
    <t>Уменьшение прочих остатков денежных средств бюджетов внутригородских муниципальных образований  городов федерального значения</t>
  </si>
  <si>
    <t xml:space="preserve"> 909 01 05 02 01 03 0000 610</t>
  </si>
  <si>
    <t>тыс. рублей</t>
  </si>
  <si>
    <t>00200 00110</t>
  </si>
  <si>
    <t>Главный распорядитель</t>
  </si>
  <si>
    <t>Код раздела и подраздела</t>
  </si>
  <si>
    <t>Расходы на выплаты персоналу государственных
(муниципальных) органов</t>
  </si>
  <si>
    <t>Социальные пособия и компенсации персоналу в денежной форме</t>
  </si>
  <si>
    <t>266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</si>
  <si>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</si>
  <si>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</si>
  <si>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00200 00120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</si>
  <si>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</si>
  <si>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</si>
  <si>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</si>
  <si>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</si>
  <si>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346</t>
  </si>
  <si>
    <t>Уплата прочих налогов, сборов и иных платежей</t>
  </si>
  <si>
    <t>Уплата иных платежей</t>
  </si>
  <si>
    <t xml:space="preserve">Глава местной администрации </t>
  </si>
  <si>
    <t>00200 00130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</si>
  <si>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</si>
  <si>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</si>
  <si>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0113</t>
  </si>
  <si>
    <t>349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</si>
  <si>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</si>
  <si>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</si>
  <si>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органов местного самоуправления</t>
  </si>
  <si>
    <t>Резервный фонд местной администрации</t>
  </si>
  <si>
    <t xml:space="preserve">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</si>
  <si>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</si>
  <si>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21900 00220</t>
  </si>
  <si>
    <t>Иные закупки товаров, работ и услуг для обеспечения
государственных (муниципальных) нужд</t>
  </si>
  <si>
    <t xml:space="preserve">Иные закупки товаров, работ и услуг для обеспечения
государственных (муниципальных) нужд
</t>
  </si>
  <si>
    <t>Прочая закупка товаров, работ и услуг для обеспечения
государственных (муниципальных) нужд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</si>
  <si>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</si>
  <si>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51000 00312</t>
  </si>
  <si>
    <t>Услуги по содержанию имущества</t>
  </si>
  <si>
    <t xml:space="preserve">Охрана окружающей среды
</t>
  </si>
  <si>
    <t xml:space="preserve">Другие вопросы в области охраны окружающей среды
</t>
  </si>
  <si>
    <t>7950000510</t>
  </si>
  <si>
    <t>Прочих услуг</t>
  </si>
  <si>
    <t>43100 00621</t>
  </si>
  <si>
    <t>Организация местных и участие в организации и проведении городских праздничных и иных зрелищных мероприятий</t>
  </si>
  <si>
    <t>312</t>
  </si>
  <si>
    <t>Пенсии, пособия, выплачиваемые организациями сектора государственного управления</t>
  </si>
  <si>
    <t>Пособия, компенсации, меры социальной поддержки
по публичным нормативным обязательствам</t>
  </si>
  <si>
    <t>Приобретение товаров, работ, услуг в пользу граждан
в целях их социального обеспечения</t>
  </si>
  <si>
    <t>Создание условий для развития на территории муниципального образования массовой физической культуры и спорта</t>
  </si>
  <si>
    <t>51200 00910</t>
  </si>
  <si>
    <t>Учреждение печатного средства массовой информации, опубликование муниципальных правовых актов, иной информации</t>
  </si>
  <si>
    <t>45700 01010</t>
  </si>
  <si>
    <t>ИТОГО РАСХОДОВ:</t>
  </si>
  <si>
    <t>6000</t>
  </si>
  <si>
    <t>Приложение 2</t>
  </si>
  <si>
    <t>Приложение 1</t>
  </si>
  <si>
    <t>1.5</t>
  </si>
  <si>
    <t>Другие общегосударственные вопросы</t>
  </si>
  <si>
    <t>Приложение 3</t>
  </si>
  <si>
    <t xml:space="preserve">Закупка товаров, работ и услуг для обеспечения государственных (муниципальных) нужд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</si>
  <si>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</si>
  <si>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</si>
  <si>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</si>
  <si>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 xml:space="preserve">Социальные пособия и компенсации </t>
  </si>
  <si>
    <t>222</t>
  </si>
  <si>
    <t>Иные расходы</t>
  </si>
  <si>
    <t>1003</t>
  </si>
  <si>
    <t>Создание, реорганизация и ликвидация муниципальных унитарных предприятий</t>
  </si>
  <si>
    <t xml:space="preserve">Другие общегосударственные вопросы </t>
  </si>
  <si>
    <t>2.1.1.2</t>
  </si>
  <si>
    <t>2.1.1.3</t>
  </si>
  <si>
    <t xml:space="preserve">   от _____________ № _____</t>
  </si>
  <si>
    <t xml:space="preserve">   от ____________ №______</t>
  </si>
  <si>
    <t>к Решению Муниципального Совета</t>
  </si>
  <si>
    <t>от ___________ №_______</t>
  </si>
  <si>
    <t xml:space="preserve">Код </t>
  </si>
  <si>
    <t xml:space="preserve">Наименование кода доходов  </t>
  </si>
  <si>
    <t>НАЛОГОВЫЕ И НЕНАЛОГОВЫЕ ДОХОДЫ</t>
  </si>
  <si>
    <t>ДОХОДЫ ОТ ОКАЗАНИЯ ПЛАТНЫХ УСЛУГ  И КОМПЕНСАЦИИ ЗАТРАТ ГОСУДАРСТВА</t>
  </si>
  <si>
    <t xml:space="preserve">000 1 13 02000 00 0000 130 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</si>
  <si>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</si>
  <si>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</si>
  <si>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</si>
  <si>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 xml:space="preserve">000 1 13 02993 03 0000 130 </t>
  </si>
  <si>
    <t>Прочие доходы от компенсации затрат 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</si>
  <si>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</si>
  <si>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909 1 13 02993 03 0200 130</t>
  </si>
  <si>
    <t>Другие подвиды прочих неналоговых доходов бюджетов внутригородских муниципальных образований Санкт-Петербурга</t>
  </si>
  <si>
    <t>ШТРАФЫ, САНКЦИИ,  ВОЗМЕЩЕНИЕ УЩЕРБА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</si>
  <si>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</si>
  <si>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</si>
  <si>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909 1 16 07010 03 0000 140</t>
  </si>
  <si>
    <t>909 1 16 07090 03 0000 140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</si>
  <si>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</si>
  <si>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</si>
  <si>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182 1 16 10123 01 0031 140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</si>
  <si>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</si>
  <si>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847 1 16 10123 01 0031 140</t>
  </si>
  <si>
    <t>806 1 16 10123 01 0031 140</t>
  </si>
  <si>
    <t>807 1 16 10123 01 0031 140</t>
  </si>
  <si>
    <t>ПРОЧИЕ НЕНАЛОГОВЫЕ ДОХОДЫ</t>
  </si>
  <si>
    <t>000 117 05030 03 0000 180</t>
  </si>
  <si>
    <t>909 117 05030 03 0200 180</t>
  </si>
  <si>
    <t>БЕЗВОЗМЕЗДНЫЕ ПОСТУПЛЕНИЯ</t>
  </si>
  <si>
    <t>000 202 30000 00 0000 150</t>
  </si>
  <si>
    <t>Субвенции бюджетам бюджетной системы Российской Федерации</t>
  </si>
  <si>
    <t>000 2 02 30024 00 0000 150</t>
  </si>
  <si>
    <t>909 2 02 30024 03 0000 150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</si>
  <si>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.</t>
  </si>
  <si>
    <t>909 2 02 30024 03 0100 150</t>
  </si>
  <si>
    <t>909 2 02 30024 03 0200 150</t>
  </si>
  <si>
    <t>000 202 30027 00 0000 150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</si>
  <si>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</si>
  <si>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909 2 02 30027 03 0000 150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</si>
  <si>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</si>
  <si>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909 2 02 30027 03 0100 150</t>
  </si>
  <si>
    <t>909 2 02 30027 03 0200 150</t>
  </si>
  <si>
    <t>ИТОГО ДОХОДОВ</t>
  </si>
  <si>
    <t>Неисполненные назначения</t>
  </si>
  <si>
    <t>Годовой объем</t>
  </si>
  <si>
    <t>Муниципального образования "Гавань"</t>
  </si>
  <si>
    <t>Приложение 4</t>
  </si>
  <si>
    <t>2.2</t>
  </si>
  <si>
    <t>2.3</t>
  </si>
  <si>
    <t>5.2</t>
  </si>
  <si>
    <t>Приложение 5</t>
  </si>
  <si>
    <t>тыс.рублей</t>
  </si>
  <si>
    <t xml:space="preserve">   от _______________№ _____</t>
  </si>
  <si>
    <t>№</t>
  </si>
  <si>
    <t>1. Муниципальный Совет МО "Гавань"</t>
  </si>
  <si>
    <t>2. Местная Администрация МО "Гавань"</t>
  </si>
  <si>
    <t>Приложение 7</t>
  </si>
  <si>
    <t>Приложение 6</t>
  </si>
  <si>
    <t xml:space="preserve">00200 00132 </t>
  </si>
  <si>
    <t xml:space="preserve">909 0111 07000 00160 870 </t>
  </si>
  <si>
    <t xml:space="preserve"> 909 01 05 02 01 00 0000 510</t>
  </si>
  <si>
    <t xml:space="preserve"> 909 01 05 02 01 00 0000 610</t>
  </si>
  <si>
    <t>909 01 05 02 00 00 0000 600</t>
  </si>
  <si>
    <t xml:space="preserve">000 1 01 00000 00 0000 000
</t>
  </si>
  <si>
    <t xml:space="preserve">НАЛОГИ НА ПРИБЫЛЬ, ДОХОДЫ
</t>
  </si>
  <si>
    <t xml:space="preserve">182 1 01 02000 01 0000 110
</t>
  </si>
  <si>
    <t xml:space="preserve">Налог на доходы физических лиц
</t>
  </si>
  <si>
    <t xml:space="preserve">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</si>
  <si>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</si>
  <si>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ДОХОДЫ ОТ ОКАЗАНИЯ ПЛАТНЫХ УСЛУГ И КОМПЕНСАЦИИ ЗАТРАТ ГОСУДАРСТВА</t>
  </si>
  <si>
    <t xml:space="preserve">909 1 13 02993 03 0200 130 </t>
  </si>
  <si>
    <t xml:space="preserve">000 1 16 00000 00 0000 000
</t>
  </si>
  <si>
    <t xml:space="preserve">ШТРАФЫ, САНКЦИИ, ВОЗМЕЩЕНИЕ УЩЕРБА
</t>
  </si>
  <si>
    <t>863 1 16 10123 01 0031 140</t>
  </si>
  <si>
    <t xml:space="preserve">815 1 16 1012301 0031 140
</t>
  </si>
  <si>
    <t>000 202 10000 00 0000 150</t>
  </si>
  <si>
    <t xml:space="preserve">Дотации бюджетам бюджетной системы Российской Федерации
</t>
  </si>
  <si>
    <t xml:space="preserve">909 2 02 15001 03 0000 150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</si>
  <si>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</si>
  <si>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 Санкт-Петербурга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</si>
  <si>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 Санкт-Петербург</t>
  </si>
  <si>
    <t>Утверждено на 2021 год</t>
  </si>
  <si>
    <t>Исполнено на 01.01.2022</t>
  </si>
  <si>
    <t>1.3.1.1</t>
  </si>
  <si>
    <t>1.3.1.2</t>
  </si>
  <si>
    <t>1.3.1.3</t>
  </si>
  <si>
    <t>1.3.2</t>
  </si>
  <si>
    <t>1.3.2.1</t>
  </si>
  <si>
    <t>1.3.2.2</t>
  </si>
  <si>
    <t>1.3.2.3</t>
  </si>
  <si>
    <t>1.3.2.4</t>
  </si>
  <si>
    <t>1.3.2.5</t>
  </si>
  <si>
    <t>1.4.1</t>
  </si>
  <si>
    <t>2.1.2</t>
  </si>
  <si>
    <t>2.1.2.1</t>
  </si>
  <si>
    <t>2.1.2.2</t>
  </si>
  <si>
    <t>Социальные пособия и выплаты персоналу в денежной форме</t>
  </si>
  <si>
    <t>9910000004</t>
  </si>
  <si>
    <t>9910000005</t>
  </si>
  <si>
    <t>Коммунальные услуги (эл.энергия)</t>
  </si>
  <si>
    <t>247</t>
  </si>
  <si>
    <t>Коммунальные услуги (вода, тепло)</t>
  </si>
  <si>
    <t>9920000006</t>
  </si>
  <si>
    <t>2.1.3.1</t>
  </si>
  <si>
    <t>99026 00260</t>
  </si>
  <si>
    <t>Увеличение стоимости ГСМ</t>
  </si>
  <si>
    <t>Отчет об исполнении местного бюджета МО Гавань за 2021 год</t>
  </si>
  <si>
    <t>2.1.3</t>
  </si>
  <si>
    <t>2.1.3.2</t>
  </si>
  <si>
    <t>2.3.1</t>
  </si>
  <si>
    <t>2.3.1.1</t>
  </si>
  <si>
    <t>07030 00300</t>
  </si>
  <si>
    <t>0409</t>
  </si>
  <si>
    <t>0202700270</t>
  </si>
  <si>
    <t>2.4</t>
  </si>
  <si>
    <t>2.4.1</t>
  </si>
  <si>
    <t>2.4.1.1</t>
  </si>
  <si>
    <t>08009 00900</t>
  </si>
  <si>
    <t>Иные закупки товаров, работ и услуг для муниципальных нуж</t>
  </si>
  <si>
    <t>Прочие услуги</t>
  </si>
  <si>
    <t>2.6.3.1</t>
  </si>
  <si>
    <t>02027 00270</t>
  </si>
  <si>
    <t>2.5</t>
  </si>
  <si>
    <t>2.5.1</t>
  </si>
  <si>
    <t>2.5.1.1</t>
  </si>
  <si>
    <t>09002 00200</t>
  </si>
  <si>
    <t>2.6</t>
  </si>
  <si>
    <t>2.6.1</t>
  </si>
  <si>
    <t>2.6.1.1</t>
  </si>
  <si>
    <t>10036 00360</t>
  </si>
  <si>
    <t>2.6.2</t>
  </si>
  <si>
    <t>2.6.2.1</t>
  </si>
  <si>
    <t>11007 00700</t>
  </si>
  <si>
    <t>2.6.3</t>
  </si>
  <si>
    <t>2.6.3.2</t>
  </si>
  <si>
    <t>03028 00280</t>
  </si>
  <si>
    <t>2.6.3.3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</si>
  <si>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</si>
  <si>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05035 00350</t>
  </si>
  <si>
    <t>04029 00290</t>
  </si>
  <si>
    <t>2.6.3.5</t>
  </si>
  <si>
    <t>06037 00370</t>
  </si>
  <si>
    <t>12042 00420</t>
  </si>
  <si>
    <t>2.7</t>
  </si>
  <si>
    <t>2.7.1</t>
  </si>
  <si>
    <t>2.7.1.1</t>
  </si>
  <si>
    <t>13014 00040</t>
  </si>
  <si>
    <t>14005 00050</t>
  </si>
  <si>
    <t>15008 00080</t>
  </si>
  <si>
    <t>2.8</t>
  </si>
  <si>
    <t>2.8.1</t>
  </si>
  <si>
    <t>Социальное обеспечение населения</t>
  </si>
  <si>
    <t>2.8.1.1</t>
  </si>
  <si>
    <t>99034 00340</t>
  </si>
  <si>
    <t>2.9</t>
  </si>
  <si>
    <t>2.9.1</t>
  </si>
  <si>
    <t>2.9.1.1</t>
  </si>
  <si>
    <t>16006 00060</t>
  </si>
  <si>
    <t>17025 00250</t>
  </si>
  <si>
    <t>2.3.1.2</t>
  </si>
  <si>
    <t>2.2.1.1</t>
  </si>
  <si>
    <t>Главный распоря-дитель</t>
  </si>
  <si>
    <t>Код раздела и подраз-дела</t>
  </si>
  <si>
    <t>99100 00001</t>
  </si>
  <si>
    <t>99100 00002</t>
  </si>
  <si>
    <t>99100 00003</t>
  </si>
  <si>
    <t>99100 00004</t>
  </si>
  <si>
    <t>Утверждено на 2021</t>
  </si>
  <si>
    <t>№ п\п</t>
  </si>
  <si>
    <t>Бюджетные ассигнования</t>
  </si>
  <si>
    <t>99100 00005</t>
  </si>
  <si>
    <t>Страхование</t>
  </si>
  <si>
    <t>99200 00006</t>
  </si>
  <si>
    <t>9902600260</t>
  </si>
  <si>
    <t>01007 00070</t>
  </si>
  <si>
    <t>2.6.3.4</t>
  </si>
  <si>
    <t>2.6.3.6</t>
  </si>
  <si>
    <t>2.7.1.2</t>
  </si>
  <si>
    <t>2.7.1.3</t>
  </si>
  <si>
    <t>2.8.2</t>
  </si>
  <si>
    <t>2.8.2.1</t>
  </si>
  <si>
    <t>2.8.2.2</t>
  </si>
  <si>
    <t>2.10</t>
  </si>
  <si>
    <t>2.10.1</t>
  </si>
  <si>
    <t>2.10.1.1</t>
  </si>
  <si>
    <t>Показатели расходов местного бюджета за 2021 год по ведомственной структуре расходов бюджета МО Гавань</t>
  </si>
  <si>
    <t>Показатели доходов местного бюджета муниципального образования Гавань за 2021 год по кодам классификации доходов местного бюджета</t>
  </si>
  <si>
    <t>000 101 00000 00 0000 000</t>
  </si>
  <si>
    <t>НАЛОГИ НА ПРИБЫЛЬ, ДОХОДЫ</t>
  </si>
  <si>
    <t>182 101 02000 01 0000 110</t>
  </si>
  <si>
    <t>Налог на доходы с физических лиц</t>
  </si>
  <si>
    <t>182 101 02010 01 0000 110</t>
  </si>
  <si>
    <t>Прочие доходы от компенсации затрат бюджетов внутригородских муниципальных образований городов федерального значения</t>
  </si>
  <si>
    <t>863 116 10123 01 0031 140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</si>
  <si>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</t>
  </si>
  <si>
    <t>815 116 1012301 0031 140</t>
  </si>
  <si>
    <t>909 117 01030 03 0000 180</t>
  </si>
  <si>
    <t>Дотации бюджетам бюджетной системы Российской Федерации</t>
  </si>
  <si>
    <t>909 202 15001 03 0000 150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</si>
  <si>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</si>
  <si>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Неисполнен-ные назначений</t>
  </si>
  <si>
    <t>Расходы на выплаты персоналу в целях обеспечения выполнения фуекций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</si>
  <si>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ГАВАНЬ</t>
  </si>
  <si>
    <t>Расходы на выплатуы персоналу органов местного самоуправления</t>
  </si>
  <si>
    <t>Уастие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</si>
  <si>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200 </t>
  </si>
  <si>
    <t xml:space="preserve"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 муниципальной службы в органах местного самоуправления муниципальных образований, в соответствии с законом Санкт-Петербура </t>
  </si>
  <si>
    <t>Социальное обеспечение и иные выплаты гражданам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</si>
  <si>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</si>
  <si>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16006 0006</t>
  </si>
  <si>
    <t>Показатели расходов местного бюджета муниципального образования Гавань за 2021 год по разделам и подразделам классификации расходов местного бюджета</t>
  </si>
  <si>
    <t>Другие вопросы в области охраны окружающей среды</t>
  </si>
  <si>
    <t>Профессиональная подготовка, пепеподготовка и повышение квалификации</t>
  </si>
  <si>
    <t>5.3</t>
  </si>
  <si>
    <t>7.2</t>
  </si>
  <si>
    <t>8.1</t>
  </si>
  <si>
    <t>9.1</t>
  </si>
  <si>
    <t>Периодическая печатьи издательства</t>
  </si>
  <si>
    <t>Показатели  источников финансирования дефицита местного бюджета муниципального образования Гавань за 2021 год по кодам классификации источников финансирования дефицита местного бюджета</t>
  </si>
  <si>
    <t xml:space="preserve"> Отчет о расходовании средств резервного фонда  Местной Администрации МО Гавань за 2021 год</t>
  </si>
  <si>
    <t>Расходование средств резервного фонда Местной Администрации МО "Гавань" за 2021 год не производилось</t>
  </si>
  <si>
    <t>к проекту Решения Муниципального Совета</t>
  </si>
  <si>
    <t xml:space="preserve"> Отчет о численности работников органов местного самоуправления и фактических затратах на их денежное содержание за  2021 года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</si>
</sst>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_р_."/>
    <numFmt numFmtId="181" formatCode="0000"/>
    <numFmt numFmtId="182" formatCode="00000"/>
    <numFmt numFmtId="183" formatCode="#,##0.00_р_."/>
    <numFmt numFmtId="184" formatCode="#,##0.0\ _р_."/>
    <numFmt numFmtId="185" formatCode="#,##0_р_."/>
    <numFmt numFmtId="186" formatCode="000"/>
    <numFmt numFmtId="187" formatCode="_-* #,##0.0\ _р_._-;\-* #,##0.0\ _р_._-;_-* &quot;-&quot;\ _р_._-;_-@_-"/>
    <numFmt numFmtId="188" formatCode="_-* #,##0.00\ _р_._-;\-* #,##0.00\ _р_._-;_-* &quot;-&quot;\ _р_._-;_-@_-"/>
    <numFmt numFmtId="189" formatCode="0.0%"/>
    <numFmt numFmtId="190" formatCode="00000\-0000"/>
    <numFmt numFmtId="191" formatCode="0000.0"/>
    <numFmt numFmtId="192" formatCode="0000.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0.00_ ;[Red]\-0.00\ "/>
    <numFmt numFmtId="197" formatCode="#,##0.00&quot;р.&quot;"/>
    <numFmt numFmtId="198" formatCode="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0"/>
    <numFmt numFmtId="206" formatCode="0.00000"/>
    <numFmt numFmtId="207" formatCode="0.00000000"/>
    <numFmt numFmtId="208" formatCode="0.0000000"/>
    <numFmt numFmtId="209" formatCode="#,##0.000_р_."/>
    <numFmt numFmtId="210" formatCode="#,##0.0000_р_."/>
    <numFmt numFmtId="211" formatCode="#,##0.00000_р_."/>
    <numFmt numFmtId="212" formatCode="#,##0.0"/>
    <numFmt numFmtId="213" formatCode="#,##0.000"/>
    <numFmt numFmtId="214" formatCode="#,##0.0000"/>
    <numFmt numFmtId="215" formatCode="[$-FC19]d\ mmmm\ yyyy\ &quot;г.&quot;"/>
    <numFmt numFmtId="216" formatCode="_-* #,##0.00\ _р_._-;\-* #,##0.00\ _р_._-;_-* \-??\ _р_._-;_-@_-"/>
    <numFmt numFmtId="217" formatCode="0.00;[Red]0.00"/>
    <numFmt numFmtId="218" formatCode="#,##0.00000"/>
    <numFmt numFmtId="219" formatCode="0.000%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2"/>
    </font>
    <font>
      <b/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5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FEFD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FE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0" fillId="0" borderId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right" vertical="top"/>
    </xf>
    <xf numFmtId="4" fontId="7" fillId="33" borderId="0" xfId="0" applyNumberFormat="1" applyFont="1" applyFill="1" applyAlignment="1">
      <alignment/>
    </xf>
    <xf numFmtId="49" fontId="9" fillId="33" borderId="11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49" fontId="7" fillId="33" borderId="0" xfId="0" applyNumberFormat="1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9" fillId="33" borderId="0" xfId="53" applyFont="1" applyFill="1" applyBorder="1" applyAlignment="1">
      <alignment horizontal="center"/>
      <protection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212" fontId="7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top" wrapText="1"/>
    </xf>
    <xf numFmtId="212" fontId="7" fillId="33" borderId="0" xfId="0" applyNumberFormat="1" applyFont="1" applyFill="1" applyBorder="1" applyAlignment="1">
      <alignment horizontal="center" vertical="center" wrapText="1"/>
    </xf>
    <xf numFmtId="212" fontId="9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9" fontId="9" fillId="33" borderId="11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212" fontId="9" fillId="33" borderId="10" xfId="67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212" fontId="7" fillId="33" borderId="10" xfId="67" applyNumberFormat="1" applyFont="1" applyFill="1" applyBorder="1" applyAlignment="1">
      <alignment horizontal="right" wrapText="1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wrapText="1" readingOrder="1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center" vertical="center" readingOrder="1"/>
    </xf>
    <xf numFmtId="49" fontId="7" fillId="33" borderId="14" xfId="0" applyNumberFormat="1" applyFont="1" applyFill="1" applyBorder="1" applyAlignment="1">
      <alignment horizontal="center" vertical="center" wrapText="1" readingOrder="1"/>
    </xf>
    <xf numFmtId="0" fontId="7" fillId="33" borderId="14" xfId="0" applyFont="1" applyFill="1" applyBorder="1" applyAlignment="1">
      <alignment horizontal="left" vertical="center" wrapText="1" readingOrder="1"/>
    </xf>
    <xf numFmtId="212" fontId="7" fillId="33" borderId="14" xfId="67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readingOrder="1"/>
    </xf>
    <xf numFmtId="49" fontId="9" fillId="33" borderId="0" xfId="0" applyNumberFormat="1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center" vertical="top"/>
    </xf>
    <xf numFmtId="4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right" vertical="top"/>
    </xf>
    <xf numFmtId="49" fontId="11" fillId="33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>
      <alignment horizontal="center" vertical="top" wrapText="1"/>
    </xf>
    <xf numFmtId="0" fontId="11" fillId="33" borderId="0" xfId="0" applyFont="1" applyFill="1" applyAlignment="1">
      <alignment wrapText="1"/>
    </xf>
    <xf numFmtId="4" fontId="9" fillId="33" borderId="0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center" vertical="top" wrapText="1"/>
    </xf>
    <xf numFmtId="0" fontId="7" fillId="33" borderId="0" xfId="53" applyFont="1" applyFill="1" applyAlignment="1">
      <alignment vertical="top"/>
      <protection/>
    </xf>
    <xf numFmtId="0" fontId="7" fillId="33" borderId="0" xfId="53" applyFont="1" applyFill="1">
      <alignment/>
      <protection/>
    </xf>
    <xf numFmtId="0" fontId="9" fillId="33" borderId="0" xfId="53" applyFont="1" applyFill="1" applyAlignment="1">
      <alignment horizontal="center" vertical="top"/>
      <protection/>
    </xf>
    <xf numFmtId="0" fontId="9" fillId="33" borderId="15" xfId="53" applyFont="1" applyFill="1" applyBorder="1" applyAlignment="1">
      <alignment horizontal="left" vertical="top" wrapText="1"/>
      <protection/>
    </xf>
    <xf numFmtId="0" fontId="9" fillId="33" borderId="0" xfId="53" applyFont="1" applyFill="1">
      <alignment/>
      <protection/>
    </xf>
    <xf numFmtId="0" fontId="7" fillId="33" borderId="15" xfId="53" applyFont="1" applyFill="1" applyBorder="1" applyAlignment="1">
      <alignment horizontal="left" vertical="top" wrapText="1"/>
      <protection/>
    </xf>
    <xf numFmtId="0" fontId="9" fillId="34" borderId="15" xfId="53" applyFont="1" applyFill="1" applyBorder="1" applyAlignment="1">
      <alignment horizontal="left" vertical="top" wrapText="1"/>
      <protection/>
    </xf>
    <xf numFmtId="0" fontId="7" fillId="34" borderId="15" xfId="57" applyNumberFormat="1" applyFont="1" applyFill="1" applyBorder="1" applyAlignment="1" applyProtection="1">
      <alignment horizontal="left" vertical="top" wrapText="1"/>
      <protection/>
    </xf>
    <xf numFmtId="0" fontId="9" fillId="34" borderId="15" xfId="57" applyNumberFormat="1" applyFont="1" applyFill="1" applyBorder="1" applyAlignment="1" applyProtection="1">
      <alignment horizontal="left" vertical="top" wrapText="1"/>
      <protection/>
    </xf>
    <xf numFmtId="0" fontId="7" fillId="33" borderId="16" xfId="53" applyFont="1" applyFill="1" applyBorder="1" applyAlignment="1">
      <alignment horizontal="left" vertical="top" wrapText="1"/>
      <protection/>
    </xf>
    <xf numFmtId="212" fontId="9" fillId="33" borderId="15" xfId="53" applyNumberFormat="1" applyFont="1" applyFill="1" applyBorder="1" applyAlignment="1">
      <alignment horizontal="right"/>
      <protection/>
    </xf>
    <xf numFmtId="212" fontId="9" fillId="34" borderId="15" xfId="53" applyNumberFormat="1" applyFont="1" applyFill="1" applyBorder="1" applyAlignment="1">
      <alignment horizontal="right"/>
      <protection/>
    </xf>
    <xf numFmtId="212" fontId="7" fillId="33" borderId="15" xfId="53" applyNumberFormat="1" applyFont="1" applyFill="1" applyBorder="1" applyAlignment="1">
      <alignment horizontal="right"/>
      <protection/>
    </xf>
    <xf numFmtId="0" fontId="6" fillId="33" borderId="0" xfId="53" applyFont="1" applyFill="1" applyAlignment="1">
      <alignment horizontal="center" vertical="center"/>
      <protection/>
    </xf>
    <xf numFmtId="0" fontId="15" fillId="34" borderId="17" xfId="53" applyFont="1" applyFill="1" applyBorder="1" applyAlignment="1">
      <alignment horizontal="center" vertical="center"/>
      <protection/>
    </xf>
    <xf numFmtId="0" fontId="15" fillId="33" borderId="17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/>
      <protection/>
    </xf>
    <xf numFmtId="189" fontId="9" fillId="33" borderId="15" xfId="53" applyNumberFormat="1" applyFont="1" applyFill="1" applyBorder="1" applyAlignment="1">
      <alignment horizontal="right"/>
      <protection/>
    </xf>
    <xf numFmtId="189" fontId="9" fillId="34" borderId="15" xfId="53" applyNumberFormat="1" applyFont="1" applyFill="1" applyBorder="1" applyAlignment="1">
      <alignment horizontal="right"/>
      <protection/>
    </xf>
    <xf numFmtId="189" fontId="7" fillId="33" borderId="15" xfId="53" applyNumberFormat="1" applyFont="1" applyFill="1" applyBorder="1" applyAlignment="1">
      <alignment horizontal="right"/>
      <protection/>
    </xf>
    <xf numFmtId="0" fontId="10" fillId="33" borderId="19" xfId="53" applyFont="1" applyFill="1" applyBorder="1" applyAlignment="1">
      <alignment horizontal="center" vertical="center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/>
      <protection/>
    </xf>
    <xf numFmtId="0" fontId="10" fillId="33" borderId="20" xfId="53" applyFont="1" applyFill="1" applyBorder="1" applyAlignment="1">
      <alignment horizontal="center" vertical="top" wrapText="1"/>
      <protection/>
    </xf>
    <xf numFmtId="2" fontId="10" fillId="33" borderId="2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15" fillId="34" borderId="21" xfId="53" applyFont="1" applyFill="1" applyBorder="1" applyAlignment="1">
      <alignment horizontal="center" vertical="center"/>
      <protection/>
    </xf>
    <xf numFmtId="0" fontId="9" fillId="34" borderId="22" xfId="53" applyFont="1" applyFill="1" applyBorder="1" applyAlignment="1">
      <alignment horizontal="left" vertical="top" wrapText="1"/>
      <protection/>
    </xf>
    <xf numFmtId="212" fontId="9" fillId="34" borderId="22" xfId="53" applyNumberFormat="1" applyFont="1" applyFill="1" applyBorder="1" applyAlignment="1">
      <alignment horizontal="right"/>
      <protection/>
    </xf>
    <xf numFmtId="189" fontId="9" fillId="34" borderId="22" xfId="53" applyNumberFormat="1" applyFont="1" applyFill="1" applyBorder="1" applyAlignment="1">
      <alignment horizontal="right"/>
      <protection/>
    </xf>
    <xf numFmtId="0" fontId="19" fillId="33" borderId="0" xfId="53" applyFont="1" applyFill="1">
      <alignment/>
      <protection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" fontId="7" fillId="33" borderId="0" xfId="63" applyNumberFormat="1" applyFont="1" applyFill="1" applyAlignment="1">
      <alignment/>
    </xf>
    <xf numFmtId="4" fontId="7" fillId="33" borderId="0" xfId="63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readingOrder="1"/>
    </xf>
    <xf numFmtId="212" fontId="7" fillId="33" borderId="0" xfId="0" applyNumberFormat="1" applyFont="1" applyFill="1" applyAlignment="1">
      <alignment horizontal="center" wrapText="1"/>
    </xf>
    <xf numFmtId="212" fontId="7" fillId="33" borderId="0" xfId="0" applyNumberFormat="1" applyFont="1" applyFill="1" applyBorder="1" applyAlignment="1">
      <alignment horizontal="center" wrapText="1"/>
    </xf>
    <xf numFmtId="4" fontId="9" fillId="33" borderId="0" xfId="63" applyNumberFormat="1" applyFont="1" applyFill="1" applyBorder="1" applyAlignment="1">
      <alignment/>
    </xf>
    <xf numFmtId="4" fontId="7" fillId="33" borderId="0" xfId="63" applyNumberFormat="1" applyFont="1" applyFill="1" applyBorder="1" applyAlignment="1">
      <alignment/>
    </xf>
    <xf numFmtId="212" fontId="9" fillId="33" borderId="0" xfId="0" applyNumberFormat="1" applyFont="1" applyFill="1" applyBorder="1" applyAlignment="1">
      <alignment horizontal="center" wrapText="1"/>
    </xf>
    <xf numFmtId="4" fontId="9" fillId="33" borderId="0" xfId="0" applyNumberFormat="1" applyFont="1" applyFill="1" applyAlignment="1">
      <alignment/>
    </xf>
    <xf numFmtId="49" fontId="7" fillId="33" borderId="0" xfId="0" applyNumberFormat="1" applyFont="1" applyFill="1" applyBorder="1" applyAlignment="1">
      <alignment/>
    </xf>
    <xf numFmtId="212" fontId="7" fillId="33" borderId="0" xfId="53" applyNumberFormat="1" applyFont="1" applyFill="1" applyAlignment="1">
      <alignment horizontal="right"/>
      <protection/>
    </xf>
    <xf numFmtId="212" fontId="10" fillId="33" borderId="19" xfId="53" applyNumberFormat="1" applyFont="1" applyFill="1" applyBorder="1" applyAlignment="1">
      <alignment horizontal="center" vertical="center" wrapText="1"/>
      <protection/>
    </xf>
    <xf numFmtId="212" fontId="9" fillId="33" borderId="23" xfId="53" applyNumberFormat="1" applyFont="1" applyFill="1" applyBorder="1" applyAlignment="1">
      <alignment horizontal="right"/>
      <protection/>
    </xf>
    <xf numFmtId="212" fontId="9" fillId="34" borderId="23" xfId="53" applyNumberFormat="1" applyFont="1" applyFill="1" applyBorder="1" applyAlignment="1">
      <alignment horizontal="right"/>
      <protection/>
    </xf>
    <xf numFmtId="212" fontId="7" fillId="33" borderId="23" xfId="53" applyNumberFormat="1" applyFont="1" applyFill="1" applyBorder="1" applyAlignment="1">
      <alignment horizontal="right"/>
      <protection/>
    </xf>
    <xf numFmtId="212" fontId="9" fillId="34" borderId="24" xfId="53" applyNumberFormat="1" applyFont="1" applyFill="1" applyBorder="1" applyAlignment="1">
      <alignment horizontal="right"/>
      <protection/>
    </xf>
    <xf numFmtId="49" fontId="7" fillId="33" borderId="25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right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right" vertical="center" wrapText="1"/>
    </xf>
    <xf numFmtId="212" fontId="9" fillId="33" borderId="12" xfId="67" applyNumberFormat="1" applyFont="1" applyFill="1" applyBorder="1" applyAlignment="1">
      <alignment horizontal="right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readingOrder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right" vertical="top" wrapText="1"/>
    </xf>
    <xf numFmtId="49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/>
    </xf>
    <xf numFmtId="49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 vertical="top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 horizontal="center" wrapText="1"/>
    </xf>
    <xf numFmtId="49" fontId="8" fillId="33" borderId="0" xfId="0" applyNumberFormat="1" applyFont="1" applyFill="1" applyAlignment="1">
      <alignment horizontal="right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2" fontId="12" fillId="33" borderId="31" xfId="0" applyNumberFormat="1" applyFont="1" applyFill="1" applyBorder="1" applyAlignment="1">
      <alignment horizontal="center" vertical="distributed"/>
    </xf>
    <xf numFmtId="2" fontId="9" fillId="33" borderId="32" xfId="0" applyNumberFormat="1" applyFont="1" applyFill="1" applyBorder="1" applyAlignment="1">
      <alignment horizontal="left" vertical="distributed" wrapText="1"/>
    </xf>
    <xf numFmtId="212" fontId="9" fillId="33" borderId="32" xfId="0" applyNumberFormat="1" applyFont="1" applyFill="1" applyBorder="1" applyAlignment="1">
      <alignment horizontal="right"/>
    </xf>
    <xf numFmtId="212" fontId="9" fillId="33" borderId="33" xfId="0" applyNumberFormat="1" applyFont="1" applyFill="1" applyBorder="1" applyAlignment="1">
      <alignment horizontal="right"/>
    </xf>
    <xf numFmtId="2" fontId="16" fillId="33" borderId="34" xfId="0" applyNumberFormat="1" applyFont="1" applyFill="1" applyBorder="1" applyAlignment="1">
      <alignment horizontal="center" vertical="distributed"/>
    </xf>
    <xf numFmtId="2" fontId="7" fillId="33" borderId="35" xfId="0" applyNumberFormat="1" applyFont="1" applyFill="1" applyBorder="1" applyAlignment="1">
      <alignment horizontal="left" vertical="distributed" wrapText="1"/>
    </xf>
    <xf numFmtId="212" fontId="7" fillId="33" borderId="35" xfId="0" applyNumberFormat="1" applyFont="1" applyFill="1" applyBorder="1" applyAlignment="1">
      <alignment horizontal="right"/>
    </xf>
    <xf numFmtId="212" fontId="7" fillId="33" borderId="36" xfId="0" applyNumberFormat="1" applyFont="1" applyFill="1" applyBorder="1" applyAlignment="1">
      <alignment horizontal="right"/>
    </xf>
    <xf numFmtId="2" fontId="16" fillId="33" borderId="37" xfId="0" applyNumberFormat="1" applyFont="1" applyFill="1" applyBorder="1" applyAlignment="1">
      <alignment horizontal="center" vertical="distributed"/>
    </xf>
    <xf numFmtId="2" fontId="7" fillId="33" borderId="25" xfId="0" applyNumberFormat="1" applyFont="1" applyFill="1" applyBorder="1" applyAlignment="1">
      <alignment horizontal="left" vertical="distributed" wrapText="1"/>
    </xf>
    <xf numFmtId="212" fontId="7" fillId="33" borderId="25" xfId="0" applyNumberFormat="1" applyFont="1" applyFill="1" applyBorder="1" applyAlignment="1">
      <alignment horizontal="right"/>
    </xf>
    <xf numFmtId="212" fontId="7" fillId="33" borderId="38" xfId="0" applyNumberFormat="1" applyFont="1" applyFill="1" applyBorder="1" applyAlignment="1">
      <alignment horizontal="right"/>
    </xf>
    <xf numFmtId="2" fontId="16" fillId="33" borderId="13" xfId="0" applyNumberFormat="1" applyFont="1" applyFill="1" applyBorder="1" applyAlignment="1">
      <alignment horizontal="center" vertical="distributed"/>
    </xf>
    <xf numFmtId="2" fontId="7" fillId="33" borderId="14" xfId="0" applyNumberFormat="1" applyFont="1" applyFill="1" applyBorder="1" applyAlignment="1">
      <alignment horizontal="left" vertical="distributed" wrapText="1"/>
    </xf>
    <xf numFmtId="212" fontId="7" fillId="33" borderId="14" xfId="0" applyNumberFormat="1" applyFont="1" applyFill="1" applyBorder="1" applyAlignment="1">
      <alignment horizontal="right"/>
    </xf>
    <xf numFmtId="212" fontId="7" fillId="33" borderId="39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 wrapText="1"/>
    </xf>
    <xf numFmtId="49" fontId="8" fillId="33" borderId="0" xfId="0" applyNumberFormat="1" applyFont="1" applyFill="1" applyAlignment="1">
      <alignment horizontal="right" wrapText="1"/>
    </xf>
    <xf numFmtId="0" fontId="10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 wrapText="1"/>
    </xf>
    <xf numFmtId="212" fontId="7" fillId="33" borderId="12" xfId="0" applyNumberFormat="1" applyFont="1" applyFill="1" applyBorder="1" applyAlignment="1">
      <alignment horizontal="center" vertical="center" wrapText="1"/>
    </xf>
    <xf numFmtId="212" fontId="7" fillId="33" borderId="40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vertical="top" wrapText="1"/>
    </xf>
    <xf numFmtId="49" fontId="18" fillId="33" borderId="20" xfId="0" applyNumberFormat="1" applyFont="1" applyFill="1" applyBorder="1" applyAlignment="1">
      <alignment vertical="center" wrapText="1"/>
    </xf>
    <xf numFmtId="0" fontId="18" fillId="33" borderId="29" xfId="0" applyFont="1" applyFill="1" applyBorder="1" applyAlignment="1">
      <alignment horizontal="left" vertical="center" wrapText="1"/>
    </xf>
    <xf numFmtId="49" fontId="18" fillId="33" borderId="26" xfId="0" applyNumberFormat="1" applyFont="1" applyFill="1" applyBorder="1" applyAlignment="1">
      <alignment horizontal="center" vertical="center" wrapText="1"/>
    </xf>
    <xf numFmtId="49" fontId="18" fillId="33" borderId="4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9" fillId="33" borderId="42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left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12" fontId="7" fillId="33" borderId="10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18" fillId="33" borderId="42" xfId="0" applyNumberFormat="1" applyFont="1" applyFill="1" applyBorder="1" applyAlignment="1">
      <alignment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212" fontId="7" fillId="33" borderId="43" xfId="0" applyNumberFormat="1" applyFont="1" applyFill="1" applyBorder="1" applyAlignment="1">
      <alignment horizontal="right"/>
    </xf>
    <xf numFmtId="49" fontId="9" fillId="33" borderId="44" xfId="0" applyNumberFormat="1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18" fillId="33" borderId="29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12" xfId="53" applyFont="1" applyFill="1" applyBorder="1" applyAlignment="1">
      <alignment horizontal="center" vertical="top" wrapText="1"/>
      <protection/>
    </xf>
    <xf numFmtId="0" fontId="7" fillId="34" borderId="12" xfId="53" applyFont="1" applyFill="1" applyBorder="1" applyAlignment="1">
      <alignment horizontal="center" vertical="top" wrapText="1"/>
      <protection/>
    </xf>
    <xf numFmtId="0" fontId="9" fillId="35" borderId="12" xfId="53" applyFont="1" applyFill="1" applyBorder="1" applyAlignment="1">
      <alignment horizontal="center" vertical="top"/>
      <protection/>
    </xf>
    <xf numFmtId="49" fontId="9" fillId="6" borderId="12" xfId="0" applyNumberFormat="1" applyFont="1" applyFill="1" applyBorder="1" applyAlignment="1">
      <alignment horizontal="right" vertical="top"/>
    </xf>
    <xf numFmtId="212" fontId="9" fillId="6" borderId="12" xfId="67" applyNumberFormat="1" applyFont="1" applyFill="1" applyBorder="1" applyAlignment="1">
      <alignment horizontal="right" vertical="top" wrapText="1"/>
    </xf>
    <xf numFmtId="0" fontId="9" fillId="33" borderId="12" xfId="53" applyFont="1" applyFill="1" applyBorder="1" applyAlignment="1">
      <alignment horizontal="center" vertical="top"/>
      <protection/>
    </xf>
    <xf numFmtId="49" fontId="7" fillId="33" borderId="12" xfId="0" applyNumberFormat="1" applyFont="1" applyFill="1" applyBorder="1" applyAlignment="1">
      <alignment horizontal="right" vertical="top"/>
    </xf>
    <xf numFmtId="0" fontId="9" fillId="34" borderId="12" xfId="53" applyFont="1" applyFill="1" applyBorder="1" applyAlignment="1">
      <alignment horizontal="center" vertical="top"/>
      <protection/>
    </xf>
    <xf numFmtId="212" fontId="7" fillId="33" borderId="12" xfId="67" applyNumberFormat="1" applyFont="1" applyFill="1" applyBorder="1" applyAlignment="1">
      <alignment horizontal="right" vertical="top" wrapText="1"/>
    </xf>
    <xf numFmtId="49" fontId="9" fillId="33" borderId="12" xfId="0" applyNumberFormat="1" applyFont="1" applyFill="1" applyBorder="1" applyAlignment="1">
      <alignment horizontal="right" vertical="top"/>
    </xf>
    <xf numFmtId="212" fontId="9" fillId="33" borderId="12" xfId="67" applyNumberFormat="1" applyFont="1" applyFill="1" applyBorder="1" applyAlignment="1">
      <alignment horizontal="right" vertical="top" wrapText="1"/>
    </xf>
    <xf numFmtId="0" fontId="7" fillId="33" borderId="12" xfId="53" applyFont="1" applyFill="1" applyBorder="1" applyAlignment="1">
      <alignment horizontal="center" vertical="top"/>
      <protection/>
    </xf>
    <xf numFmtId="0" fontId="7" fillId="33" borderId="12" xfId="53" applyFont="1" applyFill="1" applyBorder="1" applyAlignment="1">
      <alignment horizontal="center" vertical="top" wrapText="1"/>
      <protection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center" vertical="top"/>
    </xf>
    <xf numFmtId="4" fontId="22" fillId="33" borderId="0" xfId="0" applyNumberFormat="1" applyFont="1" applyFill="1" applyBorder="1" applyAlignment="1">
      <alignment horizontal="center" vertical="top" wrapText="1"/>
    </xf>
    <xf numFmtId="49" fontId="17" fillId="33" borderId="0" xfId="0" applyNumberFormat="1" applyFont="1" applyFill="1" applyAlignment="1">
      <alignment horizontal="right" vertical="top"/>
    </xf>
    <xf numFmtId="49" fontId="17" fillId="33" borderId="0" xfId="0" applyNumberFormat="1" applyFont="1" applyFill="1" applyAlignment="1">
      <alignment horizontal="center" vertical="top"/>
    </xf>
    <xf numFmtId="49" fontId="17" fillId="33" borderId="0" xfId="0" applyNumberFormat="1" applyFont="1" applyFill="1" applyAlignment="1">
      <alignment horizontal="center" vertical="top" wrapText="1"/>
    </xf>
    <xf numFmtId="4" fontId="13" fillId="33" borderId="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 vertical="top" wrapText="1"/>
    </xf>
    <xf numFmtId="4" fontId="17" fillId="33" borderId="0" xfId="0" applyNumberFormat="1" applyFont="1" applyFill="1" applyAlignment="1">
      <alignment horizontal="center" vertical="top" wrapText="1"/>
    </xf>
    <xf numFmtId="49" fontId="7" fillId="33" borderId="34" xfId="0" applyNumberFormat="1" applyFont="1" applyFill="1" applyBorder="1" applyAlignment="1">
      <alignment horizontal="right" vertical="top"/>
    </xf>
    <xf numFmtId="49" fontId="7" fillId="33" borderId="35" xfId="0" applyNumberFormat="1" applyFont="1" applyFill="1" applyBorder="1" applyAlignment="1">
      <alignment horizontal="center" vertical="top"/>
    </xf>
    <xf numFmtId="49" fontId="7" fillId="33" borderId="35" xfId="0" applyNumberFormat="1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left" vertical="top" wrapText="1"/>
    </xf>
    <xf numFmtId="212" fontId="7" fillId="33" borderId="35" xfId="67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 wrapText="1"/>
    </xf>
    <xf numFmtId="212" fontId="7" fillId="33" borderId="10" xfId="67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 wrapText="1"/>
    </xf>
    <xf numFmtId="212" fontId="9" fillId="33" borderId="10" xfId="67" applyNumberFormat="1" applyFont="1" applyFill="1" applyBorder="1" applyAlignment="1">
      <alignment horizontal="right" vertical="top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5" xfId="0" applyNumberFormat="1" applyFont="1" applyFill="1" applyBorder="1" applyAlignment="1">
      <alignment horizontal="center" vertical="top"/>
    </xf>
    <xf numFmtId="49" fontId="7" fillId="33" borderId="25" xfId="0" applyNumberFormat="1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left" vertical="top" wrapText="1"/>
    </xf>
    <xf numFmtId="212" fontId="7" fillId="33" borderId="25" xfId="67" applyNumberFormat="1" applyFont="1" applyFill="1" applyBorder="1" applyAlignment="1">
      <alignment horizontal="right" vertical="top" wrapText="1"/>
    </xf>
    <xf numFmtId="49" fontId="9" fillId="33" borderId="29" xfId="0" applyNumberFormat="1" applyFont="1" applyFill="1" applyBorder="1" applyAlignment="1">
      <alignment horizontal="right" vertical="top"/>
    </xf>
    <xf numFmtId="49" fontId="9" fillId="33" borderId="26" xfId="0" applyNumberFormat="1" applyFont="1" applyFill="1" applyBorder="1" applyAlignment="1">
      <alignment horizontal="center" vertical="top"/>
    </xf>
    <xf numFmtId="49" fontId="9" fillId="33" borderId="26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left" vertical="top" wrapText="1"/>
    </xf>
    <xf numFmtId="212" fontId="9" fillId="33" borderId="26" xfId="67" applyNumberFormat="1" applyFont="1" applyFill="1" applyBorder="1" applyAlignment="1">
      <alignment horizontal="right" vertical="top" wrapText="1"/>
    </xf>
    <xf numFmtId="49" fontId="9" fillId="33" borderId="34" xfId="0" applyNumberFormat="1" applyFont="1" applyFill="1" applyBorder="1" applyAlignment="1">
      <alignment horizontal="right" vertical="top"/>
    </xf>
    <xf numFmtId="49" fontId="9" fillId="33" borderId="35" xfId="0" applyNumberFormat="1" applyFont="1" applyFill="1" applyBorder="1" applyAlignment="1">
      <alignment horizontal="center" vertical="top"/>
    </xf>
    <xf numFmtId="49" fontId="9" fillId="33" borderId="35" xfId="0" applyNumberFormat="1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left" vertical="top" wrapText="1"/>
    </xf>
    <xf numFmtId="212" fontId="9" fillId="33" borderId="35" xfId="67" applyNumberFormat="1" applyFont="1" applyFill="1" applyBorder="1" applyAlignment="1">
      <alignment horizontal="right" vertical="top" wrapText="1"/>
    </xf>
    <xf numFmtId="10" fontId="9" fillId="6" borderId="12" xfId="67" applyNumberFormat="1" applyFont="1" applyFill="1" applyBorder="1" applyAlignment="1">
      <alignment horizontal="right" vertical="top" wrapText="1"/>
    </xf>
    <xf numFmtId="10" fontId="9" fillId="33" borderId="12" xfId="67" applyNumberFormat="1" applyFont="1" applyFill="1" applyBorder="1" applyAlignment="1">
      <alignment horizontal="right" vertical="top" wrapText="1"/>
    </xf>
    <xf numFmtId="10" fontId="7" fillId="33" borderId="12" xfId="67" applyNumberFormat="1" applyFont="1" applyFill="1" applyBorder="1" applyAlignment="1">
      <alignment horizontal="right" vertical="top" wrapText="1"/>
    </xf>
    <xf numFmtId="10" fontId="7" fillId="33" borderId="36" xfId="67" applyNumberFormat="1" applyFont="1" applyFill="1" applyBorder="1" applyAlignment="1">
      <alignment horizontal="right" vertical="top" wrapText="1"/>
    </xf>
    <xf numFmtId="10" fontId="7" fillId="33" borderId="43" xfId="67" applyNumberFormat="1" applyFont="1" applyFill="1" applyBorder="1" applyAlignment="1">
      <alignment horizontal="right" vertical="top" wrapText="1"/>
    </xf>
    <xf numFmtId="10" fontId="7" fillId="33" borderId="38" xfId="67" applyNumberFormat="1" applyFont="1" applyFill="1" applyBorder="1" applyAlignment="1">
      <alignment horizontal="right" vertical="top" wrapText="1"/>
    </xf>
    <xf numFmtId="10" fontId="9" fillId="33" borderId="41" xfId="67" applyNumberFormat="1" applyFont="1" applyFill="1" applyBorder="1" applyAlignment="1">
      <alignment horizontal="right" vertical="top" wrapText="1"/>
    </xf>
    <xf numFmtId="10" fontId="9" fillId="33" borderId="36" xfId="67" applyNumberFormat="1" applyFont="1" applyFill="1" applyBorder="1" applyAlignment="1">
      <alignment horizontal="right" vertical="top" wrapText="1"/>
    </xf>
    <xf numFmtId="10" fontId="9" fillId="33" borderId="43" xfId="67" applyNumberFormat="1" applyFont="1" applyFill="1" applyBorder="1" applyAlignment="1">
      <alignment horizontal="right" vertical="top" wrapText="1"/>
    </xf>
    <xf numFmtId="10" fontId="9" fillId="33" borderId="43" xfId="67" applyNumberFormat="1" applyFont="1" applyFill="1" applyBorder="1" applyAlignment="1">
      <alignment horizontal="right" wrapText="1"/>
    </xf>
    <xf numFmtId="10" fontId="7" fillId="33" borderId="43" xfId="67" applyNumberFormat="1" applyFont="1" applyFill="1" applyBorder="1" applyAlignment="1">
      <alignment horizontal="right" wrapText="1"/>
    </xf>
    <xf numFmtId="10" fontId="7" fillId="33" borderId="39" xfId="67" applyNumberFormat="1" applyFont="1" applyFill="1" applyBorder="1" applyAlignment="1">
      <alignment horizontal="right" wrapText="1"/>
    </xf>
    <xf numFmtId="10" fontId="9" fillId="33" borderId="12" xfId="67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center" vertical="center"/>
    </xf>
    <xf numFmtId="10" fontId="11" fillId="33" borderId="0" xfId="0" applyNumberFormat="1" applyFont="1" applyFill="1" applyAlignment="1">
      <alignment horizontal="center"/>
    </xf>
    <xf numFmtId="10" fontId="7" fillId="33" borderId="0" xfId="0" applyNumberFormat="1" applyFont="1" applyFill="1" applyAlignment="1">
      <alignment horizontal="center" vertical="center"/>
    </xf>
    <xf numFmtId="49" fontId="69" fillId="33" borderId="12" xfId="0" applyNumberFormat="1" applyFont="1" applyFill="1" applyBorder="1" applyAlignment="1">
      <alignment horizontal="right" vertical="top" wrapText="1"/>
    </xf>
    <xf numFmtId="0" fontId="69" fillId="33" borderId="12" xfId="0" applyFont="1" applyFill="1" applyBorder="1" applyAlignment="1">
      <alignment horizontal="center" vertical="top" wrapText="1"/>
    </xf>
    <xf numFmtId="4" fontId="10" fillId="33" borderId="12" xfId="0" applyNumberFormat="1" applyFont="1" applyFill="1" applyBorder="1" applyAlignment="1">
      <alignment horizontal="center" vertical="top" wrapText="1"/>
    </xf>
    <xf numFmtId="49" fontId="69" fillId="33" borderId="1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4" fontId="7" fillId="33" borderId="0" xfId="0" applyNumberFormat="1" applyFont="1" applyFill="1" applyAlignment="1">
      <alignment vertical="top"/>
    </xf>
    <xf numFmtId="4" fontId="7" fillId="33" borderId="0" xfId="0" applyNumberFormat="1" applyFont="1" applyFill="1" applyAlignment="1">
      <alignment horizontal="right" vertical="top"/>
    </xf>
    <xf numFmtId="189" fontId="7" fillId="33" borderId="0" xfId="0" applyNumberFormat="1" applyFont="1" applyFill="1" applyAlignment="1">
      <alignment horizontal="right" vertical="top"/>
    </xf>
    <xf numFmtId="49" fontId="70" fillId="36" borderId="12" xfId="53" applyNumberFormat="1" applyFont="1" applyFill="1" applyBorder="1" applyAlignment="1">
      <alignment horizontal="right" vertical="top" wrapText="1"/>
      <protection/>
    </xf>
    <xf numFmtId="0" fontId="70" fillId="36" borderId="12" xfId="53" applyFont="1" applyFill="1" applyBorder="1" applyAlignment="1">
      <alignment horizontal="left" vertical="top" wrapText="1"/>
      <protection/>
    </xf>
    <xf numFmtId="0" fontId="70" fillId="36" borderId="12" xfId="53" applyFont="1" applyFill="1" applyBorder="1" applyAlignment="1">
      <alignment horizontal="center" vertical="top"/>
      <protection/>
    </xf>
    <xf numFmtId="49" fontId="70" fillId="36" borderId="12" xfId="53" applyNumberFormat="1" applyFont="1" applyFill="1" applyBorder="1" applyAlignment="1">
      <alignment horizontal="center" vertical="top"/>
      <protection/>
    </xf>
    <xf numFmtId="212" fontId="70" fillId="36" borderId="12" xfId="53" applyNumberFormat="1" applyFont="1" applyFill="1" applyBorder="1" applyAlignment="1">
      <alignment vertical="top"/>
      <protection/>
    </xf>
    <xf numFmtId="49" fontId="70" fillId="37" borderId="12" xfId="53" applyNumberFormat="1" applyFont="1" applyFill="1" applyBorder="1" applyAlignment="1">
      <alignment horizontal="right" vertical="top" wrapText="1"/>
      <protection/>
    </xf>
    <xf numFmtId="0" fontId="70" fillId="37" borderId="12" xfId="53" applyFont="1" applyFill="1" applyBorder="1" applyAlignment="1">
      <alignment horizontal="left" vertical="top" wrapText="1"/>
      <protection/>
    </xf>
    <xf numFmtId="0" fontId="70" fillId="37" borderId="12" xfId="53" applyFont="1" applyFill="1" applyBorder="1" applyAlignment="1">
      <alignment horizontal="center" vertical="top"/>
      <protection/>
    </xf>
    <xf numFmtId="49" fontId="70" fillId="37" borderId="12" xfId="53" applyNumberFormat="1" applyFont="1" applyFill="1" applyBorder="1" applyAlignment="1">
      <alignment horizontal="center" vertical="top"/>
      <protection/>
    </xf>
    <xf numFmtId="212" fontId="70" fillId="37" borderId="12" xfId="53" applyNumberFormat="1" applyFont="1" applyFill="1" applyBorder="1" applyAlignment="1">
      <alignment vertical="top"/>
      <protection/>
    </xf>
    <xf numFmtId="49" fontId="71" fillId="34" borderId="12" xfId="53" applyNumberFormat="1" applyFont="1" applyFill="1" applyBorder="1" applyAlignment="1">
      <alignment horizontal="right" vertical="top" wrapText="1"/>
      <protection/>
    </xf>
    <xf numFmtId="0" fontId="71" fillId="34" borderId="12" xfId="53" applyFont="1" applyFill="1" applyBorder="1" applyAlignment="1">
      <alignment horizontal="left" vertical="top" wrapText="1"/>
      <protection/>
    </xf>
    <xf numFmtId="0" fontId="71" fillId="34" borderId="12" xfId="53" applyFont="1" applyFill="1" applyBorder="1" applyAlignment="1">
      <alignment horizontal="center" vertical="top"/>
      <protection/>
    </xf>
    <xf numFmtId="49" fontId="71" fillId="34" borderId="12" xfId="53" applyNumberFormat="1" applyFont="1" applyFill="1" applyBorder="1" applyAlignment="1">
      <alignment horizontal="center" vertical="top"/>
      <protection/>
    </xf>
    <xf numFmtId="212" fontId="71" fillId="34" borderId="12" xfId="53" applyNumberFormat="1" applyFont="1" applyFill="1" applyBorder="1" applyAlignment="1">
      <alignment vertical="top"/>
      <protection/>
    </xf>
    <xf numFmtId="49" fontId="71" fillId="33" borderId="12" xfId="0" applyNumberFormat="1" applyFont="1" applyFill="1" applyBorder="1" applyAlignment="1">
      <alignment horizontal="right" vertical="top" wrapText="1"/>
    </xf>
    <xf numFmtId="0" fontId="71" fillId="33" borderId="12" xfId="0" applyFont="1" applyFill="1" applyBorder="1" applyAlignment="1">
      <alignment horizontal="left" vertical="top" wrapText="1"/>
    </xf>
    <xf numFmtId="49" fontId="71" fillId="33" borderId="12" xfId="53" applyNumberFormat="1" applyFont="1" applyFill="1" applyBorder="1" applyAlignment="1">
      <alignment horizontal="center" vertical="top"/>
      <protection/>
    </xf>
    <xf numFmtId="212" fontId="71" fillId="33" borderId="12" xfId="53" applyNumberFormat="1" applyFont="1" applyFill="1" applyBorder="1" applyAlignment="1">
      <alignment vertical="top"/>
      <protection/>
    </xf>
    <xf numFmtId="212" fontId="71" fillId="33" borderId="12" xfId="53" applyNumberFormat="1" applyFont="1" applyFill="1" applyBorder="1" applyAlignment="1">
      <alignment horizontal="right" vertical="top"/>
      <protection/>
    </xf>
    <xf numFmtId="49" fontId="70" fillId="4" borderId="12" xfId="53" applyNumberFormat="1" applyFont="1" applyFill="1" applyBorder="1" applyAlignment="1">
      <alignment horizontal="right" vertical="top" wrapText="1"/>
      <protection/>
    </xf>
    <xf numFmtId="0" fontId="70" fillId="4" borderId="12" xfId="53" applyFont="1" applyFill="1" applyBorder="1" applyAlignment="1">
      <alignment horizontal="left" vertical="top" wrapText="1"/>
      <protection/>
    </xf>
    <xf numFmtId="0" fontId="70" fillId="4" borderId="12" xfId="53" applyFont="1" applyFill="1" applyBorder="1" applyAlignment="1">
      <alignment horizontal="center" vertical="top" wrapText="1"/>
      <protection/>
    </xf>
    <xf numFmtId="49" fontId="70" fillId="4" borderId="12" xfId="53" applyNumberFormat="1" applyFont="1" applyFill="1" applyBorder="1" applyAlignment="1">
      <alignment horizontal="center" vertical="top"/>
      <protection/>
    </xf>
    <xf numFmtId="212" fontId="70" fillId="4" borderId="12" xfId="53" applyNumberFormat="1" applyFont="1" applyFill="1" applyBorder="1" applyAlignment="1">
      <alignment vertical="top"/>
      <protection/>
    </xf>
    <xf numFmtId="49" fontId="71" fillId="33" borderId="12" xfId="53" applyNumberFormat="1" applyFont="1" applyFill="1" applyBorder="1" applyAlignment="1">
      <alignment horizontal="right" vertical="top" wrapText="1"/>
      <protection/>
    </xf>
    <xf numFmtId="0" fontId="71" fillId="33" borderId="12" xfId="53" applyFont="1" applyFill="1" applyBorder="1" applyAlignment="1">
      <alignment horizontal="left" vertical="top" wrapText="1"/>
      <protection/>
    </xf>
    <xf numFmtId="0" fontId="71" fillId="33" borderId="12" xfId="53" applyFont="1" applyFill="1" applyBorder="1" applyAlignment="1">
      <alignment horizontal="center" vertical="top" wrapText="1"/>
      <protection/>
    </xf>
    <xf numFmtId="49" fontId="6" fillId="31" borderId="12" xfId="0" applyNumberFormat="1" applyFont="1" applyFill="1" applyBorder="1" applyAlignment="1">
      <alignment horizontal="right" vertical="top" wrapText="1"/>
    </xf>
    <xf numFmtId="0" fontId="6" fillId="31" borderId="12" xfId="0" applyFont="1" applyFill="1" applyBorder="1" applyAlignment="1">
      <alignment horizontal="left" vertical="top" wrapText="1"/>
    </xf>
    <xf numFmtId="0" fontId="6" fillId="31" borderId="12" xfId="0" applyFont="1" applyFill="1" applyBorder="1" applyAlignment="1">
      <alignment horizontal="center" vertical="top"/>
    </xf>
    <xf numFmtId="49" fontId="6" fillId="31" borderId="12" xfId="0" applyNumberFormat="1" applyFont="1" applyFill="1" applyBorder="1" applyAlignment="1">
      <alignment horizontal="center" vertical="top"/>
    </xf>
    <xf numFmtId="49" fontId="71" fillId="31" borderId="12" xfId="53" applyNumberFormat="1" applyFont="1" applyFill="1" applyBorder="1" applyAlignment="1">
      <alignment horizontal="center" vertical="top"/>
      <protection/>
    </xf>
    <xf numFmtId="0" fontId="6" fillId="31" borderId="12" xfId="0" applyNumberFormat="1" applyFont="1" applyFill="1" applyBorder="1" applyAlignment="1">
      <alignment horizontal="center" vertical="top"/>
    </xf>
    <xf numFmtId="212" fontId="6" fillId="31" borderId="12" xfId="0" applyNumberFormat="1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righ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/>
    </xf>
    <xf numFmtId="212" fontId="6" fillId="33" borderId="12" xfId="0" applyNumberFormat="1" applyFont="1" applyFill="1" applyBorder="1" applyAlignment="1">
      <alignment vertical="top" wrapText="1"/>
    </xf>
    <xf numFmtId="49" fontId="6" fillId="33" borderId="12" xfId="0" applyNumberFormat="1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left" vertical="top"/>
    </xf>
    <xf numFmtId="49" fontId="71" fillId="31" borderId="12" xfId="53" applyNumberFormat="1" applyFont="1" applyFill="1" applyBorder="1" applyAlignment="1">
      <alignment horizontal="right" vertical="top" wrapText="1"/>
      <protection/>
    </xf>
    <xf numFmtId="0" fontId="71" fillId="31" borderId="12" xfId="53" applyFont="1" applyFill="1" applyBorder="1" applyAlignment="1">
      <alignment horizontal="left" vertical="top" wrapText="1"/>
      <protection/>
    </xf>
    <xf numFmtId="0" fontId="71" fillId="31" borderId="12" xfId="53" applyFont="1" applyFill="1" applyBorder="1" applyAlignment="1">
      <alignment horizontal="center" vertical="top" wrapText="1"/>
      <protection/>
    </xf>
    <xf numFmtId="212" fontId="71" fillId="31" borderId="12" xfId="53" applyNumberFormat="1" applyFont="1" applyFill="1" applyBorder="1" applyAlignment="1">
      <alignment vertical="top"/>
      <protection/>
    </xf>
    <xf numFmtId="49" fontId="71" fillId="33" borderId="12" xfId="0" applyNumberFormat="1" applyFont="1" applyFill="1" applyBorder="1" applyAlignment="1">
      <alignment horizontal="right" vertical="top"/>
    </xf>
    <xf numFmtId="0" fontId="71" fillId="33" borderId="12" xfId="0" applyFont="1" applyFill="1" applyBorder="1" applyAlignment="1">
      <alignment horizontal="left" vertical="top"/>
    </xf>
    <xf numFmtId="212" fontId="70" fillId="13" borderId="12" xfId="53" applyNumberFormat="1" applyFont="1" applyFill="1" applyBorder="1" applyAlignment="1">
      <alignment vertical="top"/>
      <protection/>
    </xf>
    <xf numFmtId="49" fontId="70" fillId="31" borderId="12" xfId="53" applyNumberFormat="1" applyFont="1" applyFill="1" applyBorder="1" applyAlignment="1">
      <alignment horizontal="right" vertical="top" wrapText="1"/>
      <protection/>
    </xf>
    <xf numFmtId="0" fontId="70" fillId="31" borderId="12" xfId="53" applyFont="1" applyFill="1" applyBorder="1" applyAlignment="1">
      <alignment horizontal="left" vertical="top" wrapText="1"/>
      <protection/>
    </xf>
    <xf numFmtId="0" fontId="70" fillId="31" borderId="12" xfId="53" applyFont="1" applyFill="1" applyBorder="1" applyAlignment="1">
      <alignment horizontal="center" vertical="top" wrapText="1"/>
      <protection/>
    </xf>
    <xf numFmtId="49" fontId="70" fillId="31" borderId="12" xfId="53" applyNumberFormat="1" applyFont="1" applyFill="1" applyBorder="1" applyAlignment="1">
      <alignment horizontal="center" vertical="top"/>
      <protection/>
    </xf>
    <xf numFmtId="212" fontId="70" fillId="31" borderId="12" xfId="53" applyNumberFormat="1" applyFont="1" applyFill="1" applyBorder="1" applyAlignment="1">
      <alignment vertical="top"/>
      <protection/>
    </xf>
    <xf numFmtId="49" fontId="71" fillId="0" borderId="12" xfId="53" applyNumberFormat="1" applyFont="1" applyFill="1" applyBorder="1" applyAlignment="1">
      <alignment horizontal="center" vertical="top"/>
      <protection/>
    </xf>
    <xf numFmtId="0" fontId="71" fillId="33" borderId="12" xfId="0" applyNumberFormat="1" applyFont="1" applyFill="1" applyBorder="1" applyAlignment="1">
      <alignment horizontal="center" vertical="top"/>
    </xf>
    <xf numFmtId="49" fontId="71" fillId="31" borderId="12" xfId="53" applyNumberFormat="1" applyFont="1" applyFill="1" applyBorder="1" applyAlignment="1">
      <alignment horizontal="right" vertical="top"/>
      <protection/>
    </xf>
    <xf numFmtId="0" fontId="71" fillId="31" borderId="12" xfId="53" applyFont="1" applyFill="1" applyBorder="1" applyAlignment="1">
      <alignment horizontal="left" vertical="top"/>
      <protection/>
    </xf>
    <xf numFmtId="0" fontId="71" fillId="33" borderId="12" xfId="0" applyFont="1" applyFill="1" applyBorder="1" applyAlignment="1">
      <alignment horizontal="center" vertical="top"/>
    </xf>
    <xf numFmtId="49" fontId="71" fillId="33" borderId="12" xfId="0" applyNumberFormat="1" applyFont="1" applyFill="1" applyBorder="1" applyAlignment="1">
      <alignment horizontal="center" vertical="top"/>
    </xf>
    <xf numFmtId="212" fontId="71" fillId="33" borderId="12" xfId="0" applyNumberFormat="1" applyFont="1" applyFill="1" applyBorder="1" applyAlignment="1">
      <alignment vertical="top"/>
    </xf>
    <xf numFmtId="212" fontId="71" fillId="33" borderId="12" xfId="0" applyNumberFormat="1" applyFont="1" applyFill="1" applyBorder="1" applyAlignment="1">
      <alignment horizontal="right" vertical="top"/>
    </xf>
    <xf numFmtId="49" fontId="70" fillId="33" borderId="12" xfId="53" applyNumberFormat="1" applyFont="1" applyFill="1" applyBorder="1" applyAlignment="1">
      <alignment horizontal="right" vertical="top" wrapText="1"/>
      <protection/>
    </xf>
    <xf numFmtId="0" fontId="70" fillId="33" borderId="12" xfId="53" applyFont="1" applyFill="1" applyBorder="1" applyAlignment="1">
      <alignment horizontal="left" vertical="top" wrapText="1"/>
      <protection/>
    </xf>
    <xf numFmtId="0" fontId="70" fillId="33" borderId="12" xfId="53" applyFont="1" applyFill="1" applyBorder="1" applyAlignment="1">
      <alignment horizontal="center" vertical="top" wrapText="1"/>
      <protection/>
    </xf>
    <xf numFmtId="49" fontId="70" fillId="33" borderId="12" xfId="53" applyNumberFormat="1" applyFont="1" applyFill="1" applyBorder="1" applyAlignment="1">
      <alignment horizontal="center" vertical="top"/>
      <protection/>
    </xf>
    <xf numFmtId="212" fontId="70" fillId="33" borderId="12" xfId="53" applyNumberFormat="1" applyFont="1" applyFill="1" applyBorder="1" applyAlignment="1">
      <alignment vertical="top"/>
      <protection/>
    </xf>
    <xf numFmtId="10" fontId="70" fillId="38" borderId="12" xfId="53" applyNumberFormat="1" applyFont="1" applyFill="1" applyBorder="1" applyAlignment="1">
      <alignment horizontal="right" vertical="top" wrapText="1"/>
      <protection/>
    </xf>
    <xf numFmtId="10" fontId="70" fillId="38" borderId="12" xfId="53" applyNumberFormat="1" applyFont="1" applyFill="1" applyBorder="1" applyAlignment="1">
      <alignment horizontal="left" vertical="top" wrapText="1"/>
      <protection/>
    </xf>
    <xf numFmtId="49" fontId="70" fillId="38" borderId="12" xfId="53" applyNumberFormat="1" applyFont="1" applyFill="1" applyBorder="1" applyAlignment="1">
      <alignment horizontal="center" vertical="top" wrapText="1"/>
      <protection/>
    </xf>
    <xf numFmtId="10" fontId="70" fillId="38" borderId="12" xfId="53" applyNumberFormat="1" applyFont="1" applyFill="1" applyBorder="1" applyAlignment="1">
      <alignment horizontal="center" vertical="top"/>
      <protection/>
    </xf>
    <xf numFmtId="1" fontId="70" fillId="38" borderId="12" xfId="53" applyNumberFormat="1" applyFont="1" applyFill="1" applyBorder="1" applyAlignment="1">
      <alignment horizontal="center" vertical="top"/>
      <protection/>
    </xf>
    <xf numFmtId="10" fontId="70" fillId="33" borderId="12" xfId="53" applyNumberFormat="1" applyFont="1" applyFill="1" applyBorder="1" applyAlignment="1">
      <alignment horizontal="right" vertical="top" wrapText="1"/>
      <protection/>
    </xf>
    <xf numFmtId="10" fontId="71" fillId="33" borderId="12" xfId="53" applyNumberFormat="1" applyFont="1" applyFill="1" applyBorder="1" applyAlignment="1">
      <alignment horizontal="left" vertical="top" wrapText="1"/>
      <protection/>
    </xf>
    <xf numFmtId="49" fontId="71" fillId="33" borderId="12" xfId="53" applyNumberFormat="1" applyFont="1" applyFill="1" applyBorder="1" applyAlignment="1">
      <alignment horizontal="center" vertical="top" wrapText="1"/>
      <protection/>
    </xf>
    <xf numFmtId="10" fontId="71" fillId="33" borderId="12" xfId="53" applyNumberFormat="1" applyFont="1" applyFill="1" applyBorder="1" applyAlignment="1">
      <alignment horizontal="center" vertical="top"/>
      <protection/>
    </xf>
    <xf numFmtId="1" fontId="71" fillId="33" borderId="12" xfId="53" applyNumberFormat="1" applyFont="1" applyFill="1" applyBorder="1" applyAlignment="1">
      <alignment horizontal="center" vertical="top"/>
      <protection/>
    </xf>
    <xf numFmtId="10" fontId="71" fillId="33" borderId="12" xfId="53" applyNumberFormat="1" applyFont="1" applyFill="1" applyBorder="1" applyAlignment="1">
      <alignment vertical="top" wrapText="1"/>
      <protection/>
    </xf>
    <xf numFmtId="10" fontId="71" fillId="33" borderId="12" xfId="0" applyNumberFormat="1" applyFont="1" applyFill="1" applyBorder="1" applyAlignment="1">
      <alignment horizontal="left" vertical="top" wrapText="1"/>
    </xf>
    <xf numFmtId="10" fontId="71" fillId="33" borderId="12" xfId="58" applyNumberFormat="1" applyFont="1" applyFill="1" applyBorder="1" applyAlignment="1">
      <alignment horizontal="left" vertical="top" wrapText="1"/>
      <protection/>
    </xf>
    <xf numFmtId="10" fontId="70" fillId="33" borderId="21" xfId="53" applyNumberFormat="1" applyFont="1" applyFill="1" applyBorder="1" applyAlignment="1">
      <alignment horizontal="right" vertical="top" wrapText="1"/>
      <protection/>
    </xf>
    <xf numFmtId="10" fontId="71" fillId="33" borderId="22" xfId="53" applyNumberFormat="1" applyFont="1" applyFill="1" applyBorder="1" applyAlignment="1">
      <alignment horizontal="left" vertical="top"/>
      <protection/>
    </xf>
    <xf numFmtId="49" fontId="71" fillId="33" borderId="22" xfId="53" applyNumberFormat="1" applyFont="1" applyFill="1" applyBorder="1" applyAlignment="1">
      <alignment horizontal="center" vertical="top" wrapText="1"/>
      <protection/>
    </xf>
    <xf numFmtId="10" fontId="71" fillId="33" borderId="22" xfId="53" applyNumberFormat="1" applyFont="1" applyFill="1" applyBorder="1" applyAlignment="1">
      <alignment horizontal="center" vertical="top"/>
      <protection/>
    </xf>
    <xf numFmtId="1" fontId="71" fillId="33" borderId="22" xfId="53" applyNumberFormat="1" applyFont="1" applyFill="1" applyBorder="1" applyAlignment="1">
      <alignment horizontal="center" vertical="top"/>
      <protection/>
    </xf>
    <xf numFmtId="212" fontId="70" fillId="33" borderId="44" xfId="53" applyNumberFormat="1" applyFont="1" applyFill="1" applyBorder="1" applyAlignment="1">
      <alignment vertical="top"/>
      <protection/>
    </xf>
    <xf numFmtId="10" fontId="70" fillId="33" borderId="17" xfId="53" applyNumberFormat="1" applyFont="1" applyFill="1" applyBorder="1" applyAlignment="1">
      <alignment horizontal="right" vertical="top" wrapText="1"/>
      <protection/>
    </xf>
    <xf numFmtId="10" fontId="71" fillId="33" borderId="15" xfId="58" applyNumberFormat="1" applyFont="1" applyFill="1" applyBorder="1" applyAlignment="1">
      <alignment horizontal="left" vertical="top"/>
      <protection/>
    </xf>
    <xf numFmtId="49" fontId="71" fillId="33" borderId="15" xfId="53" applyNumberFormat="1" applyFont="1" applyFill="1" applyBorder="1" applyAlignment="1">
      <alignment horizontal="center" vertical="top" wrapText="1"/>
      <protection/>
    </xf>
    <xf numFmtId="10" fontId="71" fillId="33" borderId="15" xfId="53" applyNumberFormat="1" applyFont="1" applyFill="1" applyBorder="1" applyAlignment="1">
      <alignment horizontal="center" vertical="top"/>
      <protection/>
    </xf>
    <xf numFmtId="1" fontId="71" fillId="33" borderId="15" xfId="53" applyNumberFormat="1" applyFont="1" applyFill="1" applyBorder="1" applyAlignment="1">
      <alignment horizontal="center" vertical="top"/>
      <protection/>
    </xf>
    <xf numFmtId="49" fontId="70" fillId="33" borderId="12" xfId="53" applyNumberFormat="1" applyFont="1" applyFill="1" applyBorder="1" applyAlignment="1">
      <alignment horizontal="center" vertical="top" wrapText="1"/>
      <protection/>
    </xf>
    <xf numFmtId="0" fontId="71" fillId="33" borderId="12" xfId="53" applyFont="1" applyFill="1" applyBorder="1" applyAlignment="1">
      <alignment vertical="top" wrapText="1"/>
      <protection/>
    </xf>
    <xf numFmtId="10" fontId="70" fillId="39" borderId="12" xfId="53" applyNumberFormat="1" applyFont="1" applyFill="1" applyBorder="1" applyAlignment="1">
      <alignment horizontal="right" vertical="top" wrapText="1"/>
      <protection/>
    </xf>
    <xf numFmtId="10" fontId="70" fillId="39" borderId="12" xfId="53" applyNumberFormat="1" applyFont="1" applyFill="1" applyBorder="1" applyAlignment="1">
      <alignment horizontal="left" vertical="top" wrapText="1"/>
      <protection/>
    </xf>
    <xf numFmtId="49" fontId="70" fillId="39" borderId="12" xfId="53" applyNumberFormat="1" applyFont="1" applyFill="1" applyBorder="1" applyAlignment="1">
      <alignment horizontal="center" vertical="top" wrapText="1"/>
      <protection/>
    </xf>
    <xf numFmtId="10" fontId="70" fillId="33" borderId="12" xfId="0" applyNumberFormat="1" applyFont="1" applyFill="1" applyBorder="1" applyAlignment="1">
      <alignment horizontal="right" vertical="top" wrapText="1"/>
    </xf>
    <xf numFmtId="10" fontId="71" fillId="33" borderId="12" xfId="0" applyNumberFormat="1" applyFont="1" applyFill="1" applyBorder="1" applyAlignment="1">
      <alignment horizontal="right" vertical="top" wrapText="1"/>
    </xf>
    <xf numFmtId="10" fontId="71" fillId="33" borderId="12" xfId="53" applyNumberFormat="1" applyFont="1" applyFill="1" applyBorder="1" applyAlignment="1">
      <alignment horizontal="center" vertical="top" wrapText="1"/>
      <protection/>
    </xf>
    <xf numFmtId="10" fontId="71" fillId="33" borderId="12" xfId="53" applyNumberFormat="1" applyFont="1" applyFill="1" applyBorder="1" applyAlignment="1">
      <alignment horizontal="right" vertical="top" wrapText="1"/>
      <protection/>
    </xf>
    <xf numFmtId="49" fontId="15" fillId="33" borderId="12" xfId="0" applyNumberFormat="1" applyFont="1" applyFill="1" applyBorder="1" applyAlignment="1">
      <alignment horizontal="center" vertical="top"/>
    </xf>
    <xf numFmtId="49" fontId="15" fillId="33" borderId="12" xfId="0" applyNumberFormat="1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center" vertical="top"/>
    </xf>
    <xf numFmtId="212" fontId="15" fillId="33" borderId="12" xfId="0" applyNumberFormat="1" applyFont="1" applyFill="1" applyBorder="1" applyAlignment="1">
      <alignment vertical="top" wrapText="1"/>
    </xf>
    <xf numFmtId="10" fontId="15" fillId="33" borderId="12" xfId="0" applyNumberFormat="1" applyFont="1" applyFill="1" applyBorder="1" applyAlignment="1">
      <alignment horizontal="right" vertical="top" wrapText="1"/>
    </xf>
    <xf numFmtId="10" fontId="6" fillId="33" borderId="12" xfId="0" applyNumberFormat="1" applyFont="1" applyFill="1" applyBorder="1" applyAlignment="1">
      <alignment horizontal="left" vertical="top" wrapText="1"/>
    </xf>
    <xf numFmtId="10" fontId="6" fillId="33" borderId="12" xfId="0" applyNumberFormat="1" applyFont="1" applyFill="1" applyBorder="1" applyAlignment="1">
      <alignment horizontal="center" vertical="top"/>
    </xf>
    <xf numFmtId="1" fontId="6" fillId="33" borderId="12" xfId="0" applyNumberFormat="1" applyFont="1" applyFill="1" applyBorder="1" applyAlignment="1">
      <alignment horizontal="center" vertical="top"/>
    </xf>
    <xf numFmtId="10" fontId="6" fillId="33" borderId="12" xfId="0" applyNumberFormat="1" applyFont="1" applyFill="1" applyBorder="1" applyAlignment="1">
      <alignment horizontal="right" vertical="top" wrapText="1"/>
    </xf>
    <xf numFmtId="10" fontId="70" fillId="40" borderId="12" xfId="53" applyNumberFormat="1" applyFont="1" applyFill="1" applyBorder="1" applyAlignment="1">
      <alignment horizontal="left" vertical="top" wrapText="1"/>
      <protection/>
    </xf>
    <xf numFmtId="10" fontId="70" fillId="40" borderId="12" xfId="53" applyNumberFormat="1" applyFont="1" applyFill="1" applyBorder="1" applyAlignment="1">
      <alignment horizontal="right" vertical="top" wrapText="1"/>
      <protection/>
    </xf>
    <xf numFmtId="49" fontId="70" fillId="40" borderId="12" xfId="53" applyNumberFormat="1" applyFont="1" applyFill="1" applyBorder="1" applyAlignment="1">
      <alignment horizontal="center" vertical="top" wrapText="1"/>
      <protection/>
    </xf>
    <xf numFmtId="10" fontId="70" fillId="40" borderId="12" xfId="53" applyNumberFormat="1" applyFont="1" applyFill="1" applyBorder="1" applyAlignment="1">
      <alignment horizontal="center" vertical="top"/>
      <protection/>
    </xf>
    <xf numFmtId="1" fontId="70" fillId="40" borderId="12" xfId="53" applyNumberFormat="1" applyFont="1" applyFill="1" applyBorder="1" applyAlignment="1">
      <alignment horizontal="center" vertical="top"/>
      <protection/>
    </xf>
    <xf numFmtId="10" fontId="70" fillId="41" borderId="12" xfId="55" applyNumberFormat="1" applyFont="1" applyFill="1" applyBorder="1" applyAlignment="1" applyProtection="1">
      <alignment horizontal="center" vertical="top"/>
      <protection/>
    </xf>
    <xf numFmtId="1" fontId="70" fillId="41" borderId="12" xfId="55" applyNumberFormat="1" applyFont="1" applyFill="1" applyBorder="1" applyAlignment="1" applyProtection="1">
      <alignment horizontal="center" vertical="top"/>
      <protection/>
    </xf>
    <xf numFmtId="10" fontId="70" fillId="42" borderId="12" xfId="55" applyNumberFormat="1" applyFont="1" applyFill="1" applyBorder="1" applyAlignment="1" applyProtection="1">
      <alignment horizontal="center" vertical="top"/>
      <protection/>
    </xf>
    <xf numFmtId="1" fontId="70" fillId="42" borderId="12" xfId="55" applyNumberFormat="1" applyFont="1" applyFill="1" applyBorder="1" applyAlignment="1" applyProtection="1">
      <alignment horizontal="center" vertical="top"/>
      <protection/>
    </xf>
    <xf numFmtId="10" fontId="71" fillId="34" borderId="12" xfId="55" applyNumberFormat="1" applyFont="1" applyFill="1" applyBorder="1" applyAlignment="1" applyProtection="1">
      <alignment horizontal="center" vertical="top"/>
      <protection/>
    </xf>
    <xf numFmtId="1" fontId="71" fillId="34" borderId="12" xfId="55" applyNumberFormat="1" applyFont="1" applyFill="1" applyBorder="1" applyAlignment="1" applyProtection="1">
      <alignment horizontal="center" vertical="top"/>
      <protection/>
    </xf>
    <xf numFmtId="49" fontId="6" fillId="33" borderId="12" xfId="0" applyNumberFormat="1" applyFont="1" applyFill="1" applyBorder="1" applyAlignment="1">
      <alignment horizontal="center" vertical="top" wrapText="1"/>
    </xf>
    <xf numFmtId="10" fontId="6" fillId="34" borderId="12" xfId="54" applyNumberFormat="1" applyFont="1" applyFill="1" applyBorder="1" applyAlignment="1" applyProtection="1">
      <alignment horizontal="center" vertical="top"/>
      <protection/>
    </xf>
    <xf numFmtId="10" fontId="70" fillId="31" borderId="12" xfId="53" applyNumberFormat="1" applyFont="1" applyFill="1" applyBorder="1" applyAlignment="1">
      <alignment horizontal="right" vertical="top" wrapText="1"/>
      <protection/>
    </xf>
    <xf numFmtId="10" fontId="70" fillId="31" borderId="12" xfId="53" applyNumberFormat="1" applyFont="1" applyFill="1" applyBorder="1" applyAlignment="1">
      <alignment horizontal="left" vertical="top" wrapText="1"/>
      <protection/>
    </xf>
    <xf numFmtId="49" fontId="70" fillId="31" borderId="12" xfId="53" applyNumberFormat="1" applyFont="1" applyFill="1" applyBorder="1" applyAlignment="1">
      <alignment horizontal="center" vertical="top" wrapText="1"/>
      <protection/>
    </xf>
    <xf numFmtId="10" fontId="70" fillId="31" borderId="12" xfId="53" applyNumberFormat="1" applyFont="1" applyFill="1" applyBorder="1" applyAlignment="1">
      <alignment horizontal="center" vertical="top"/>
      <protection/>
    </xf>
    <xf numFmtId="1" fontId="70" fillId="31" borderId="12" xfId="53" applyNumberFormat="1" applyFont="1" applyFill="1" applyBorder="1" applyAlignment="1">
      <alignment horizontal="center" vertical="top"/>
      <protection/>
    </xf>
    <xf numFmtId="10" fontId="70" fillId="31" borderId="12" xfId="53" applyNumberFormat="1" applyFont="1" applyFill="1" applyBorder="1" applyAlignment="1">
      <alignment horizontal="center" vertical="top" wrapText="1"/>
      <protection/>
    </xf>
    <xf numFmtId="49" fontId="15" fillId="31" borderId="12" xfId="0" applyNumberFormat="1" applyFont="1" applyFill="1" applyBorder="1" applyAlignment="1">
      <alignment horizontal="right" vertical="top" wrapText="1"/>
    </xf>
    <xf numFmtId="49" fontId="15" fillId="31" borderId="12" xfId="0" applyNumberFormat="1" applyFont="1" applyFill="1" applyBorder="1" applyAlignment="1">
      <alignment horizontal="left" vertical="top" wrapText="1"/>
    </xf>
    <xf numFmtId="0" fontId="15" fillId="31" borderId="12" xfId="0" applyFont="1" applyFill="1" applyBorder="1" applyAlignment="1">
      <alignment horizontal="center" vertical="top"/>
    </xf>
    <xf numFmtId="49" fontId="15" fillId="31" borderId="12" xfId="0" applyNumberFormat="1" applyFont="1" applyFill="1" applyBorder="1" applyAlignment="1">
      <alignment horizontal="center" vertical="top"/>
    </xf>
    <xf numFmtId="0" fontId="15" fillId="31" borderId="12" xfId="0" applyNumberFormat="1" applyFont="1" applyFill="1" applyBorder="1" applyAlignment="1">
      <alignment horizontal="center" vertical="top"/>
    </xf>
    <xf numFmtId="212" fontId="15" fillId="31" borderId="12" xfId="0" applyNumberFormat="1" applyFont="1" applyFill="1" applyBorder="1" applyAlignment="1">
      <alignment vertical="top" wrapText="1"/>
    </xf>
    <xf numFmtId="10" fontId="15" fillId="31" borderId="12" xfId="0" applyNumberFormat="1" applyFont="1" applyFill="1" applyBorder="1" applyAlignment="1">
      <alignment horizontal="left" vertical="top" wrapText="1"/>
    </xf>
    <xf numFmtId="10" fontId="15" fillId="31" borderId="12" xfId="0" applyNumberFormat="1" applyFont="1" applyFill="1" applyBorder="1" applyAlignment="1">
      <alignment horizontal="center" vertical="top"/>
    </xf>
    <xf numFmtId="1" fontId="15" fillId="31" borderId="12" xfId="0" applyNumberFormat="1" applyFont="1" applyFill="1" applyBorder="1" applyAlignment="1">
      <alignment horizontal="center" vertical="top"/>
    </xf>
    <xf numFmtId="1" fontId="71" fillId="31" borderId="12" xfId="53" applyNumberFormat="1" applyFont="1" applyFill="1" applyBorder="1" applyAlignment="1">
      <alignment horizontal="center" vertical="top"/>
      <protection/>
    </xf>
    <xf numFmtId="10" fontId="70" fillId="43" borderId="12" xfId="55" applyNumberFormat="1" applyFont="1" applyFill="1" applyBorder="1" applyAlignment="1" applyProtection="1">
      <alignment horizontal="center" vertical="top"/>
      <protection/>
    </xf>
    <xf numFmtId="1" fontId="70" fillId="43" borderId="12" xfId="55" applyNumberFormat="1" applyFont="1" applyFill="1" applyBorder="1" applyAlignment="1" applyProtection="1">
      <alignment horizontal="center" vertical="top"/>
      <protection/>
    </xf>
    <xf numFmtId="49" fontId="15" fillId="31" borderId="12" xfId="0" applyNumberFormat="1" applyFont="1" applyFill="1" applyBorder="1" applyAlignment="1">
      <alignment horizontal="center" vertical="top" wrapText="1"/>
    </xf>
    <xf numFmtId="10" fontId="15" fillId="43" borderId="12" xfId="54" applyNumberFormat="1" applyFont="1" applyFill="1" applyBorder="1" applyAlignment="1" applyProtection="1">
      <alignment horizontal="center" vertical="top"/>
      <protection/>
    </xf>
    <xf numFmtId="10" fontId="70" fillId="43" borderId="12" xfId="55" applyNumberFormat="1" applyFont="1" applyFill="1" applyBorder="1" applyAlignment="1" applyProtection="1">
      <alignment horizontal="left" vertical="top" wrapText="1"/>
      <protection/>
    </xf>
    <xf numFmtId="1" fontId="71" fillId="33" borderId="12" xfId="54" applyNumberFormat="1" applyFont="1" applyFill="1" applyBorder="1" applyAlignment="1" applyProtection="1">
      <alignment horizontal="center" vertical="top"/>
      <protection/>
    </xf>
    <xf numFmtId="1" fontId="71" fillId="33" borderId="12" xfId="0" applyNumberFormat="1" applyFont="1" applyFill="1" applyBorder="1" applyAlignment="1">
      <alignment horizontal="center" vertical="top"/>
    </xf>
    <xf numFmtId="10" fontId="71" fillId="33" borderId="12" xfId="0" applyNumberFormat="1" applyFont="1" applyFill="1" applyBorder="1" applyAlignment="1">
      <alignment horizontal="center" vertical="top"/>
    </xf>
    <xf numFmtId="10" fontId="71" fillId="33" borderId="12" xfId="0" applyNumberFormat="1" applyFont="1" applyFill="1" applyBorder="1" applyAlignment="1">
      <alignment horizontal="justify" vertical="top" wrapText="1"/>
    </xf>
    <xf numFmtId="10" fontId="70" fillId="4" borderId="12" xfId="53" applyNumberFormat="1" applyFont="1" applyFill="1" applyBorder="1" applyAlignment="1">
      <alignment horizontal="left" vertical="top" wrapText="1"/>
      <protection/>
    </xf>
    <xf numFmtId="49" fontId="70" fillId="4" borderId="12" xfId="53" applyNumberFormat="1" applyFont="1" applyFill="1" applyBorder="1" applyAlignment="1">
      <alignment horizontal="center" vertical="top" wrapText="1"/>
      <protection/>
    </xf>
    <xf numFmtId="10" fontId="70" fillId="4" borderId="12" xfId="53" applyNumberFormat="1" applyFont="1" applyFill="1" applyBorder="1" applyAlignment="1">
      <alignment horizontal="center" vertical="top"/>
      <protection/>
    </xf>
    <xf numFmtId="1" fontId="70" fillId="4" borderId="12" xfId="53" applyNumberFormat="1" applyFont="1" applyFill="1" applyBorder="1" applyAlignment="1">
      <alignment horizontal="center" vertical="top"/>
      <protection/>
    </xf>
    <xf numFmtId="10" fontId="70" fillId="4" borderId="12" xfId="53" applyNumberFormat="1" applyFont="1" applyFill="1" applyBorder="1" applyAlignment="1">
      <alignment horizontal="center" vertical="top" wrapText="1"/>
      <protection/>
    </xf>
    <xf numFmtId="10" fontId="15" fillId="4" borderId="12" xfId="0" applyNumberFormat="1" applyFont="1" applyFill="1" applyBorder="1" applyAlignment="1">
      <alignment horizontal="left" vertical="top"/>
    </xf>
    <xf numFmtId="49" fontId="15" fillId="4" borderId="12" xfId="0" applyNumberFormat="1" applyFont="1" applyFill="1" applyBorder="1" applyAlignment="1">
      <alignment horizontal="center" vertical="top"/>
    </xf>
    <xf numFmtId="10" fontId="15" fillId="4" borderId="12" xfId="0" applyNumberFormat="1" applyFont="1" applyFill="1" applyBorder="1" applyAlignment="1">
      <alignment horizontal="center" vertical="top"/>
    </xf>
    <xf numFmtId="10" fontId="6" fillId="4" borderId="12" xfId="0" applyNumberFormat="1" applyFont="1" applyFill="1" applyBorder="1" applyAlignment="1">
      <alignment horizontal="left" vertical="top"/>
    </xf>
    <xf numFmtId="1" fontId="6" fillId="4" borderId="12" xfId="0" applyNumberFormat="1" applyFont="1" applyFill="1" applyBorder="1" applyAlignment="1">
      <alignment horizontal="center" vertical="top"/>
    </xf>
    <xf numFmtId="10" fontId="15" fillId="4" borderId="12" xfId="0" applyNumberFormat="1" applyFont="1" applyFill="1" applyBorder="1" applyAlignment="1">
      <alignment horizontal="left" vertical="top" wrapText="1"/>
    </xf>
    <xf numFmtId="1" fontId="15" fillId="4" borderId="12" xfId="0" applyNumberFormat="1" applyFont="1" applyFill="1" applyBorder="1" applyAlignment="1">
      <alignment horizontal="center" vertical="top"/>
    </xf>
    <xf numFmtId="10" fontId="70" fillId="37" borderId="12" xfId="55" applyNumberFormat="1" applyFont="1" applyFill="1" applyBorder="1" applyAlignment="1" applyProtection="1">
      <alignment horizontal="center" vertical="top"/>
      <protection/>
    </xf>
    <xf numFmtId="1" fontId="70" fillId="37" borderId="12" xfId="55" applyNumberFormat="1" applyFont="1" applyFill="1" applyBorder="1" applyAlignment="1" applyProtection="1">
      <alignment horizontal="center" vertical="top"/>
      <protection/>
    </xf>
    <xf numFmtId="49" fontId="70" fillId="43" borderId="12" xfId="53" applyNumberFormat="1" applyFont="1" applyFill="1" applyBorder="1" applyAlignment="1">
      <alignment horizontal="right" vertical="top" wrapText="1"/>
      <protection/>
    </xf>
    <xf numFmtId="0" fontId="70" fillId="43" borderId="12" xfId="53" applyFont="1" applyFill="1" applyBorder="1" applyAlignment="1">
      <alignment horizontal="left" vertical="top" wrapText="1"/>
      <protection/>
    </xf>
    <xf numFmtId="0" fontId="70" fillId="43" borderId="12" xfId="53" applyFont="1" applyFill="1" applyBorder="1" applyAlignment="1">
      <alignment horizontal="center" vertical="top"/>
      <protection/>
    </xf>
    <xf numFmtId="49" fontId="70" fillId="43" borderId="12" xfId="53" applyNumberFormat="1" applyFont="1" applyFill="1" applyBorder="1" applyAlignment="1">
      <alignment horizontal="center" vertical="top"/>
      <protection/>
    </xf>
    <xf numFmtId="212" fontId="70" fillId="43" borderId="12" xfId="53" applyNumberFormat="1" applyFont="1" applyFill="1" applyBorder="1" applyAlignment="1">
      <alignment vertical="top"/>
      <protection/>
    </xf>
    <xf numFmtId="0" fontId="70" fillId="31" borderId="12" xfId="53" applyFont="1" applyFill="1" applyBorder="1" applyAlignment="1">
      <alignment horizontal="center" vertical="top"/>
      <protection/>
    </xf>
    <xf numFmtId="49" fontId="15" fillId="4" borderId="12" xfId="0" applyNumberFormat="1" applyFont="1" applyFill="1" applyBorder="1" applyAlignment="1">
      <alignment horizontal="right" vertical="top"/>
    </xf>
    <xf numFmtId="49" fontId="15" fillId="4" borderId="12" xfId="0" applyNumberFormat="1" applyFont="1" applyFill="1" applyBorder="1" applyAlignment="1">
      <alignment horizontal="right" vertical="top" wrapText="1"/>
    </xf>
    <xf numFmtId="49" fontId="70" fillId="43" borderId="12" xfId="55" applyNumberFormat="1" applyFont="1" applyFill="1" applyBorder="1" applyAlignment="1" applyProtection="1">
      <alignment horizontal="right" vertical="top" wrapText="1"/>
      <protection/>
    </xf>
    <xf numFmtId="49" fontId="70" fillId="33" borderId="12" xfId="0" applyNumberFormat="1" applyFont="1" applyFill="1" applyBorder="1" applyAlignment="1">
      <alignment horizontal="right" vertical="top" wrapText="1"/>
    </xf>
    <xf numFmtId="49" fontId="71" fillId="43" borderId="12" xfId="53" applyNumberFormat="1" applyFont="1" applyFill="1" applyBorder="1" applyAlignment="1">
      <alignment horizontal="center" vertical="top"/>
      <protection/>
    </xf>
    <xf numFmtId="212" fontId="70" fillId="31" borderId="12" xfId="53" applyNumberFormat="1" applyFont="1" applyFill="1" applyBorder="1" applyAlignment="1">
      <alignment horizontal="right" vertical="top"/>
      <protection/>
    </xf>
    <xf numFmtId="212" fontId="71" fillId="33" borderId="22" xfId="53" applyNumberFormat="1" applyFont="1" applyFill="1" applyBorder="1" applyAlignment="1">
      <alignment horizontal="right" vertical="top"/>
      <protection/>
    </xf>
    <xf numFmtId="212" fontId="71" fillId="33" borderId="15" xfId="53" applyNumberFormat="1" applyFont="1" applyFill="1" applyBorder="1" applyAlignment="1">
      <alignment horizontal="right" vertical="top"/>
      <protection/>
    </xf>
    <xf numFmtId="212" fontId="70" fillId="4" borderId="12" xfId="53" applyNumberFormat="1" applyFont="1" applyFill="1" applyBorder="1" applyAlignment="1">
      <alignment horizontal="right" vertical="top"/>
      <protection/>
    </xf>
    <xf numFmtId="212" fontId="15" fillId="4" borderId="12" xfId="0" applyNumberFormat="1" applyFont="1" applyFill="1" applyBorder="1" applyAlignment="1">
      <alignment horizontal="right" vertical="top" wrapText="1"/>
    </xf>
    <xf numFmtId="212" fontId="15" fillId="31" borderId="12" xfId="0" applyNumberFormat="1" applyFont="1" applyFill="1" applyBorder="1" applyAlignment="1">
      <alignment horizontal="right" vertical="top" wrapText="1"/>
    </xf>
    <xf numFmtId="212" fontId="6" fillId="33" borderId="12" xfId="0" applyNumberFormat="1" applyFont="1" applyFill="1" applyBorder="1" applyAlignment="1">
      <alignment horizontal="right" vertical="top" wrapText="1"/>
    </xf>
    <xf numFmtId="212" fontId="71" fillId="44" borderId="12" xfId="53" applyNumberFormat="1" applyFont="1" applyFill="1" applyBorder="1" applyAlignment="1">
      <alignment vertical="top"/>
      <protection/>
    </xf>
    <xf numFmtId="212" fontId="70" fillId="40" borderId="12" xfId="53" applyNumberFormat="1" applyFont="1" applyFill="1" applyBorder="1" applyAlignment="1">
      <alignment vertical="top"/>
      <protection/>
    </xf>
    <xf numFmtId="212" fontId="70" fillId="39" borderId="12" xfId="53" applyNumberFormat="1" applyFont="1" applyFill="1" applyBorder="1" applyAlignment="1">
      <alignment vertical="top"/>
      <protection/>
    </xf>
    <xf numFmtId="212" fontId="70" fillId="38" borderId="12" xfId="53" applyNumberFormat="1" applyFont="1" applyFill="1" applyBorder="1" applyAlignment="1">
      <alignment vertical="top"/>
      <protection/>
    </xf>
    <xf numFmtId="212" fontId="70" fillId="38" borderId="12" xfId="53" applyNumberFormat="1" applyFont="1" applyFill="1" applyBorder="1" applyAlignment="1">
      <alignment horizontal="right" vertical="top"/>
      <protection/>
    </xf>
    <xf numFmtId="212" fontId="15" fillId="4" borderId="12" xfId="0" applyNumberFormat="1" applyFont="1" applyFill="1" applyBorder="1" applyAlignment="1">
      <alignment vertical="top" wrapText="1"/>
    </xf>
    <xf numFmtId="212" fontId="15" fillId="31" borderId="12" xfId="0" applyNumberFormat="1" applyFont="1" applyFill="1" applyBorder="1" applyAlignment="1">
      <alignment horizontal="right" vertical="top"/>
    </xf>
    <xf numFmtId="212" fontId="6" fillId="33" borderId="12" xfId="0" applyNumberFormat="1" applyFont="1" applyFill="1" applyBorder="1" applyAlignment="1">
      <alignment horizontal="right" vertical="top"/>
    </xf>
    <xf numFmtId="212" fontId="6" fillId="33" borderId="12" xfId="53" applyNumberFormat="1" applyFont="1" applyFill="1" applyBorder="1" applyAlignment="1">
      <alignment horizontal="right" vertical="top"/>
      <protection/>
    </xf>
    <xf numFmtId="10" fontId="70" fillId="4" borderId="12" xfId="53" applyNumberFormat="1" applyFont="1" applyFill="1" applyBorder="1" applyAlignment="1">
      <alignment vertical="top"/>
      <protection/>
    </xf>
    <xf numFmtId="10" fontId="70" fillId="43" borderId="12" xfId="53" applyNumberFormat="1" applyFont="1" applyFill="1" applyBorder="1" applyAlignment="1">
      <alignment vertical="top"/>
      <protection/>
    </xf>
    <xf numFmtId="10" fontId="71" fillId="34" borderId="12" xfId="53" applyNumberFormat="1" applyFont="1" applyFill="1" applyBorder="1" applyAlignment="1">
      <alignment vertical="top"/>
      <protection/>
    </xf>
    <xf numFmtId="10" fontId="70" fillId="31" borderId="12" xfId="53" applyNumberFormat="1" applyFont="1" applyFill="1" applyBorder="1" applyAlignment="1">
      <alignment vertical="top"/>
      <protection/>
    </xf>
    <xf numFmtId="10" fontId="71" fillId="33" borderId="12" xfId="53" applyNumberFormat="1" applyFont="1" applyFill="1" applyBorder="1" applyAlignment="1">
      <alignment vertical="top"/>
      <protection/>
    </xf>
    <xf numFmtId="49" fontId="9" fillId="31" borderId="12" xfId="0" applyNumberFormat="1" applyFont="1" applyFill="1" applyBorder="1" applyAlignment="1">
      <alignment horizontal="right" vertical="top"/>
    </xf>
    <xf numFmtId="0" fontId="9" fillId="31" borderId="12" xfId="53" applyFont="1" applyFill="1" applyBorder="1" applyAlignment="1">
      <alignment horizontal="center" vertical="top" wrapText="1"/>
      <protection/>
    </xf>
    <xf numFmtId="212" fontId="9" fillId="31" borderId="12" xfId="67" applyNumberFormat="1" applyFont="1" applyFill="1" applyBorder="1" applyAlignment="1">
      <alignment horizontal="right" vertical="top" wrapText="1"/>
    </xf>
    <xf numFmtId="10" fontId="9" fillId="31" borderId="12" xfId="67" applyNumberFormat="1" applyFont="1" applyFill="1" applyBorder="1" applyAlignment="1">
      <alignment horizontal="right" vertical="top" wrapText="1"/>
    </xf>
    <xf numFmtId="0" fontId="9" fillId="43" borderId="12" xfId="53" applyFont="1" applyFill="1" applyBorder="1" applyAlignment="1">
      <alignment horizontal="center" vertical="top"/>
      <protection/>
    </xf>
    <xf numFmtId="0" fontId="9" fillId="6" borderId="12" xfId="53" applyFont="1" applyFill="1" applyBorder="1" applyAlignment="1">
      <alignment horizontal="center" vertical="top"/>
      <protection/>
    </xf>
    <xf numFmtId="0" fontId="9" fillId="31" borderId="12" xfId="53" applyFont="1" applyFill="1" applyBorder="1" applyAlignment="1">
      <alignment horizontal="center" vertical="top"/>
      <protection/>
    </xf>
    <xf numFmtId="49" fontId="23" fillId="12" borderId="12" xfId="0" applyNumberFormat="1" applyFont="1" applyFill="1" applyBorder="1" applyAlignment="1">
      <alignment horizontal="right" vertical="center" wrapText="1"/>
    </xf>
    <xf numFmtId="0" fontId="23" fillId="12" borderId="12" xfId="53" applyFont="1" applyFill="1" applyBorder="1" applyAlignment="1">
      <alignment horizontal="center" vertical="center"/>
      <protection/>
    </xf>
    <xf numFmtId="4" fontId="23" fillId="12" borderId="12" xfId="0" applyNumberFormat="1" applyFont="1" applyFill="1" applyBorder="1" applyAlignment="1">
      <alignment horizontal="center" vertical="center" wrapText="1"/>
    </xf>
    <xf numFmtId="10" fontId="23" fillId="12" borderId="12" xfId="0" applyNumberFormat="1" applyFont="1" applyFill="1" applyBorder="1" applyAlignment="1">
      <alignment horizontal="center" vertical="center" wrapText="1"/>
    </xf>
    <xf numFmtId="0" fontId="69" fillId="33" borderId="12" xfId="0" applyNumberFormat="1" applyFont="1" applyFill="1" applyBorder="1" applyAlignment="1">
      <alignment horizontal="center" vertical="top" wrapText="1"/>
    </xf>
    <xf numFmtId="49" fontId="72" fillId="45" borderId="12" xfId="53" applyNumberFormat="1" applyFont="1" applyFill="1" applyBorder="1" applyAlignment="1">
      <alignment horizontal="right" vertical="top" wrapText="1"/>
      <protection/>
    </xf>
    <xf numFmtId="0" fontId="72" fillId="45" borderId="12" xfId="53" applyFont="1" applyFill="1" applyBorder="1" applyAlignment="1">
      <alignment horizontal="left" vertical="top" wrapText="1"/>
      <protection/>
    </xf>
    <xf numFmtId="49" fontId="72" fillId="34" borderId="12" xfId="53" applyNumberFormat="1" applyFont="1" applyFill="1" applyBorder="1" applyAlignment="1">
      <alignment horizontal="right" vertical="top" wrapText="1"/>
      <protection/>
    </xf>
    <xf numFmtId="0" fontId="72" fillId="34" borderId="12" xfId="53" applyFont="1" applyFill="1" applyBorder="1" applyAlignment="1">
      <alignment horizontal="left" vertical="top" wrapText="1"/>
      <protection/>
    </xf>
    <xf numFmtId="49" fontId="73" fillId="34" borderId="12" xfId="53" applyNumberFormat="1" applyFont="1" applyFill="1" applyBorder="1" applyAlignment="1">
      <alignment horizontal="right" vertical="top" wrapText="1"/>
      <protection/>
    </xf>
    <xf numFmtId="0" fontId="73" fillId="34" borderId="12" xfId="53" applyFont="1" applyFill="1" applyBorder="1" applyAlignment="1">
      <alignment horizontal="left" vertical="top" wrapText="1"/>
      <protection/>
    </xf>
    <xf numFmtId="49" fontId="72" fillId="33" borderId="12" xfId="0" applyNumberFormat="1" applyFont="1" applyFill="1" applyBorder="1" applyAlignment="1">
      <alignment horizontal="right" vertical="top" wrapText="1"/>
    </xf>
    <xf numFmtId="0" fontId="73" fillId="33" borderId="12" xfId="0" applyFont="1" applyFill="1" applyBorder="1" applyAlignment="1">
      <alignment horizontal="left" vertical="top" wrapText="1"/>
    </xf>
    <xf numFmtId="49" fontId="73" fillId="33" borderId="12" xfId="0" applyNumberFormat="1" applyFont="1" applyFill="1" applyBorder="1" applyAlignment="1">
      <alignment horizontal="right" vertical="top" wrapText="1"/>
    </xf>
    <xf numFmtId="49" fontId="72" fillId="33" borderId="12" xfId="53" applyNumberFormat="1" applyFont="1" applyFill="1" applyBorder="1" applyAlignment="1">
      <alignment horizontal="right" vertical="top" wrapText="1"/>
      <protection/>
    </xf>
    <xf numFmtId="0" fontId="72" fillId="33" borderId="12" xfId="53" applyFont="1" applyFill="1" applyBorder="1" applyAlignment="1">
      <alignment horizontal="left" vertical="top" wrapText="1"/>
      <protection/>
    </xf>
    <xf numFmtId="49" fontId="73" fillId="33" borderId="12" xfId="53" applyNumberFormat="1" applyFont="1" applyFill="1" applyBorder="1" applyAlignment="1">
      <alignment horizontal="right" vertical="top" wrapText="1"/>
      <protection/>
    </xf>
    <xf numFmtId="0" fontId="73" fillId="33" borderId="12" xfId="53" applyFont="1" applyFill="1" applyBorder="1" applyAlignment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right" vertical="top" wrapText="1"/>
    </xf>
    <xf numFmtId="49" fontId="7" fillId="34" borderId="12" xfId="0" applyNumberFormat="1" applyFont="1" applyFill="1" applyBorder="1" applyAlignment="1">
      <alignment horizontal="right" vertical="top" wrapText="1"/>
    </xf>
    <xf numFmtId="0" fontId="7" fillId="34" borderId="12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left" vertical="top"/>
    </xf>
    <xf numFmtId="49" fontId="73" fillId="33" borderId="12" xfId="0" applyNumberFormat="1" applyFont="1" applyFill="1" applyBorder="1" applyAlignment="1">
      <alignment horizontal="right" vertical="top"/>
    </xf>
    <xf numFmtId="0" fontId="73" fillId="33" borderId="12" xfId="0" applyFont="1" applyFill="1" applyBorder="1" applyAlignment="1">
      <alignment horizontal="left" vertical="top"/>
    </xf>
    <xf numFmtId="49" fontId="72" fillId="46" borderId="12" xfId="53" applyNumberFormat="1" applyFont="1" applyFill="1" applyBorder="1" applyAlignment="1">
      <alignment horizontal="right" vertical="top" wrapText="1"/>
      <protection/>
    </xf>
    <xf numFmtId="0" fontId="72" fillId="46" borderId="12" xfId="53" applyFont="1" applyFill="1" applyBorder="1" applyAlignment="1">
      <alignment horizontal="left" vertical="top" wrapText="1"/>
      <protection/>
    </xf>
    <xf numFmtId="0" fontId="73" fillId="33" borderId="12" xfId="53" applyFont="1" applyFill="1" applyBorder="1" applyAlignment="1">
      <alignment vertical="top" wrapText="1"/>
      <protection/>
    </xf>
    <xf numFmtId="49" fontId="72" fillId="33" borderId="12" xfId="53" applyNumberFormat="1" applyFont="1" applyFill="1" applyBorder="1" applyAlignment="1">
      <alignment horizontal="right" vertical="top"/>
      <protection/>
    </xf>
    <xf numFmtId="0" fontId="73" fillId="33" borderId="12" xfId="53" applyFont="1" applyFill="1" applyBorder="1" applyAlignment="1">
      <alignment horizontal="left" vertical="top"/>
      <protection/>
    </xf>
    <xf numFmtId="49" fontId="72" fillId="2" borderId="12" xfId="53" applyNumberFormat="1" applyFont="1" applyFill="1" applyBorder="1" applyAlignment="1">
      <alignment horizontal="right" vertical="top" wrapText="1"/>
      <protection/>
    </xf>
    <xf numFmtId="0" fontId="72" fillId="2" borderId="12" xfId="53" applyFont="1" applyFill="1" applyBorder="1" applyAlignment="1">
      <alignment horizontal="left" vertical="top" wrapText="1"/>
      <protection/>
    </xf>
    <xf numFmtId="0" fontId="9" fillId="33" borderId="12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horizontal="left" vertical="top" wrapText="1"/>
    </xf>
    <xf numFmtId="49" fontId="72" fillId="38" borderId="12" xfId="53" applyNumberFormat="1" applyFont="1" applyFill="1" applyBorder="1" applyAlignment="1">
      <alignment horizontal="right" vertical="top" wrapText="1"/>
      <protection/>
    </xf>
    <xf numFmtId="0" fontId="72" fillId="38" borderId="12" xfId="53" applyFont="1" applyFill="1" applyBorder="1" applyAlignment="1">
      <alignment horizontal="left" vertical="top" wrapText="1"/>
      <protection/>
    </xf>
    <xf numFmtId="49" fontId="72" fillId="34" borderId="12" xfId="55" applyNumberFormat="1" applyFont="1" applyFill="1" applyBorder="1" applyAlignment="1" applyProtection="1">
      <alignment horizontal="right" vertical="top" wrapText="1"/>
      <protection/>
    </xf>
    <xf numFmtId="0" fontId="72" fillId="34" borderId="12" xfId="55" applyNumberFormat="1" applyFont="1" applyFill="1" applyBorder="1" applyAlignment="1" applyProtection="1">
      <alignment horizontal="left" vertical="top" wrapText="1"/>
      <protection/>
    </xf>
    <xf numFmtId="0" fontId="73" fillId="33" borderId="12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right" vertical="top"/>
    </xf>
    <xf numFmtId="4" fontId="7" fillId="33" borderId="0" xfId="53" applyNumberFormat="1" applyFont="1" applyFill="1" applyAlignment="1">
      <alignment horizontal="right" vertical="top"/>
      <protection/>
    </xf>
    <xf numFmtId="0" fontId="13" fillId="33" borderId="0" xfId="53" applyFont="1" applyFill="1" applyBorder="1" applyAlignment="1">
      <alignment vertical="top"/>
      <protection/>
    </xf>
    <xf numFmtId="0" fontId="7" fillId="33" borderId="0" xfId="55" applyNumberFormat="1" applyFont="1" applyFill="1" applyBorder="1" applyAlignment="1" applyProtection="1">
      <alignment horizontal="right" vertical="top"/>
      <protection/>
    </xf>
    <xf numFmtId="189" fontId="7" fillId="33" borderId="0" xfId="55" applyNumberFormat="1" applyFont="1" applyFill="1" applyBorder="1" applyAlignment="1" applyProtection="1">
      <alignment horizontal="right" vertical="top"/>
      <protection/>
    </xf>
    <xf numFmtId="0" fontId="72" fillId="34" borderId="12" xfId="53" applyFont="1" applyFill="1" applyBorder="1" applyAlignment="1">
      <alignment horizontal="center" vertical="top"/>
      <protection/>
    </xf>
    <xf numFmtId="49" fontId="72" fillId="34" borderId="12" xfId="53" applyNumberFormat="1" applyFont="1" applyFill="1" applyBorder="1" applyAlignment="1">
      <alignment horizontal="center" vertical="top"/>
      <protection/>
    </xf>
    <xf numFmtId="212" fontId="72" fillId="34" borderId="12" xfId="53" applyNumberFormat="1" applyFont="1" applyFill="1" applyBorder="1" applyAlignment="1">
      <alignment vertical="top"/>
      <protection/>
    </xf>
    <xf numFmtId="212" fontId="72" fillId="33" borderId="43" xfId="53" applyNumberFormat="1" applyFont="1" applyFill="1" applyBorder="1" applyAlignment="1">
      <alignment horizontal="right" vertical="top"/>
      <protection/>
    </xf>
    <xf numFmtId="0" fontId="73" fillId="34" borderId="12" xfId="53" applyFont="1" applyFill="1" applyBorder="1" applyAlignment="1">
      <alignment horizontal="center" vertical="top"/>
      <protection/>
    </xf>
    <xf numFmtId="49" fontId="73" fillId="34" borderId="12" xfId="53" applyNumberFormat="1" applyFont="1" applyFill="1" applyBorder="1" applyAlignment="1">
      <alignment horizontal="center" vertical="top"/>
      <protection/>
    </xf>
    <xf numFmtId="212" fontId="73" fillId="34" borderId="12" xfId="53" applyNumberFormat="1" applyFont="1" applyFill="1" applyBorder="1" applyAlignment="1">
      <alignment vertical="top"/>
      <protection/>
    </xf>
    <xf numFmtId="189" fontId="73" fillId="33" borderId="10" xfId="53" applyNumberFormat="1" applyFont="1" applyFill="1" applyBorder="1" applyAlignment="1">
      <alignment horizontal="right" vertical="top"/>
      <protection/>
    </xf>
    <xf numFmtId="212" fontId="73" fillId="33" borderId="43" xfId="53" applyNumberFormat="1" applyFont="1" applyFill="1" applyBorder="1" applyAlignment="1">
      <alignment horizontal="right" vertical="top"/>
      <protection/>
    </xf>
    <xf numFmtId="49" fontId="73" fillId="33" borderId="12" xfId="53" applyNumberFormat="1" applyFont="1" applyFill="1" applyBorder="1" applyAlignment="1">
      <alignment horizontal="center" vertical="top"/>
      <protection/>
    </xf>
    <xf numFmtId="212" fontId="73" fillId="33" borderId="10" xfId="53" applyNumberFormat="1" applyFont="1" applyFill="1" applyBorder="1" applyAlignment="1">
      <alignment vertical="top"/>
      <protection/>
    </xf>
    <xf numFmtId="212" fontId="73" fillId="33" borderId="10" xfId="53" applyNumberFormat="1" applyFont="1" applyFill="1" applyBorder="1" applyAlignment="1">
      <alignment horizontal="right" vertical="top"/>
      <protection/>
    </xf>
    <xf numFmtId="0" fontId="72" fillId="33" borderId="12" xfId="53" applyFont="1" applyFill="1" applyBorder="1" applyAlignment="1">
      <alignment horizontal="center" vertical="top" wrapText="1"/>
      <protection/>
    </xf>
    <xf numFmtId="49" fontId="72" fillId="33" borderId="12" xfId="53" applyNumberFormat="1" applyFont="1" applyFill="1" applyBorder="1" applyAlignment="1">
      <alignment horizontal="center" vertical="top"/>
      <protection/>
    </xf>
    <xf numFmtId="212" fontId="72" fillId="33" borderId="12" xfId="53" applyNumberFormat="1" applyFont="1" applyFill="1" applyBorder="1" applyAlignment="1">
      <alignment vertical="top"/>
      <protection/>
    </xf>
    <xf numFmtId="212" fontId="72" fillId="33" borderId="10" xfId="53" applyNumberFormat="1" applyFont="1" applyFill="1" applyBorder="1" applyAlignment="1">
      <alignment vertical="top"/>
      <protection/>
    </xf>
    <xf numFmtId="0" fontId="73" fillId="33" borderId="12" xfId="53" applyFont="1" applyFill="1" applyBorder="1" applyAlignment="1">
      <alignment horizontal="center" vertical="top" wrapText="1"/>
      <protection/>
    </xf>
    <xf numFmtId="212" fontId="73" fillId="33" borderId="12" xfId="53" applyNumberFormat="1" applyFont="1" applyFill="1" applyBorder="1" applyAlignment="1">
      <alignment vertical="top"/>
      <protection/>
    </xf>
    <xf numFmtId="0" fontId="7" fillId="33" borderId="12" xfId="0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212" fontId="7" fillId="33" borderId="12" xfId="0" applyNumberFormat="1" applyFont="1" applyFill="1" applyBorder="1" applyAlignment="1">
      <alignment vertical="top" wrapText="1"/>
    </xf>
    <xf numFmtId="212" fontId="7" fillId="33" borderId="10" xfId="0" applyNumberFormat="1" applyFont="1" applyFill="1" applyBorder="1" applyAlignment="1">
      <alignment vertical="top" wrapText="1"/>
    </xf>
    <xf numFmtId="0" fontId="73" fillId="33" borderId="12" xfId="0" applyFont="1" applyFill="1" applyBorder="1" applyAlignment="1">
      <alignment horizontal="center" vertical="top"/>
    </xf>
    <xf numFmtId="49" fontId="73" fillId="33" borderId="12" xfId="0" applyNumberFormat="1" applyFont="1" applyFill="1" applyBorder="1" applyAlignment="1">
      <alignment horizontal="center" vertical="top"/>
    </xf>
    <xf numFmtId="0" fontId="73" fillId="33" borderId="12" xfId="0" applyNumberFormat="1" applyFont="1" applyFill="1" applyBorder="1" applyAlignment="1">
      <alignment horizontal="center" vertical="top"/>
    </xf>
    <xf numFmtId="0" fontId="72" fillId="45" borderId="12" xfId="53" applyFont="1" applyFill="1" applyBorder="1" applyAlignment="1">
      <alignment horizontal="center" vertical="top"/>
      <protection/>
    </xf>
    <xf numFmtId="49" fontId="72" fillId="45" borderId="12" xfId="53" applyNumberFormat="1" applyFont="1" applyFill="1" applyBorder="1" applyAlignment="1">
      <alignment horizontal="center" vertical="top"/>
      <protection/>
    </xf>
    <xf numFmtId="212" fontId="72" fillId="47" borderId="12" xfId="53" applyNumberFormat="1" applyFont="1" applyFill="1" applyBorder="1" applyAlignment="1">
      <alignment vertical="top"/>
      <protection/>
    </xf>
    <xf numFmtId="0" fontId="72" fillId="46" borderId="12" xfId="53" applyFont="1" applyFill="1" applyBorder="1" applyAlignment="1">
      <alignment horizontal="center" vertical="top"/>
      <protection/>
    </xf>
    <xf numFmtId="49" fontId="72" fillId="46" borderId="12" xfId="53" applyNumberFormat="1" applyFont="1" applyFill="1" applyBorder="1" applyAlignment="1">
      <alignment horizontal="center" vertical="top"/>
      <protection/>
    </xf>
    <xf numFmtId="212" fontId="72" fillId="2" borderId="12" xfId="53" applyNumberFormat="1" applyFont="1" applyFill="1" applyBorder="1" applyAlignment="1">
      <alignment horizontal="right" vertical="top"/>
      <protection/>
    </xf>
    <xf numFmtId="212" fontId="73" fillId="33" borderId="25" xfId="53" applyNumberFormat="1" applyFont="1" applyFill="1" applyBorder="1" applyAlignment="1">
      <alignment horizontal="right" vertical="top"/>
      <protection/>
    </xf>
    <xf numFmtId="189" fontId="73" fillId="33" borderId="25" xfId="53" applyNumberFormat="1" applyFont="1" applyFill="1" applyBorder="1" applyAlignment="1">
      <alignment horizontal="right" vertical="top"/>
      <protection/>
    </xf>
    <xf numFmtId="212" fontId="73" fillId="33" borderId="38" xfId="53" applyNumberFormat="1" applyFont="1" applyFill="1" applyBorder="1" applyAlignment="1">
      <alignment horizontal="right" vertical="top"/>
      <protection/>
    </xf>
    <xf numFmtId="212" fontId="72" fillId="33" borderId="12" xfId="53" applyNumberFormat="1" applyFont="1" applyFill="1" applyBorder="1" applyAlignment="1">
      <alignment horizontal="right" vertical="top"/>
      <protection/>
    </xf>
    <xf numFmtId="0" fontId="7" fillId="33" borderId="12" xfId="0" applyFont="1" applyFill="1" applyBorder="1" applyAlignment="1">
      <alignment horizontal="center" vertical="top" wrapText="1"/>
    </xf>
    <xf numFmtId="49" fontId="7" fillId="34" borderId="12" xfId="54" applyNumberFormat="1" applyFont="1" applyFill="1" applyBorder="1" applyAlignment="1" applyProtection="1">
      <alignment horizontal="center" vertical="top"/>
      <protection/>
    </xf>
    <xf numFmtId="0" fontId="72" fillId="2" borderId="12" xfId="53" applyFont="1" applyFill="1" applyBorder="1" applyAlignment="1">
      <alignment horizontal="center" vertical="top" wrapText="1"/>
      <protection/>
    </xf>
    <xf numFmtId="49" fontId="72" fillId="2" borderId="12" xfId="53" applyNumberFormat="1" applyFont="1" applyFill="1" applyBorder="1" applyAlignment="1">
      <alignment horizontal="center" vertical="top"/>
      <protection/>
    </xf>
    <xf numFmtId="49" fontId="72" fillId="33" borderId="12" xfId="53" applyNumberFormat="1" applyFont="1" applyFill="1" applyBorder="1" applyAlignment="1">
      <alignment horizontal="center" vertical="top" wrapText="1"/>
      <protection/>
    </xf>
    <xf numFmtId="49" fontId="73" fillId="33" borderId="12" xfId="53" applyNumberFormat="1" applyFont="1" applyFill="1" applyBorder="1" applyAlignment="1">
      <alignment horizontal="center" vertical="top" wrapText="1"/>
      <protection/>
    </xf>
    <xf numFmtId="212" fontId="73" fillId="33" borderId="12" xfId="53" applyNumberFormat="1" applyFont="1" applyFill="1" applyBorder="1" applyAlignment="1">
      <alignment horizontal="right" vertical="top"/>
      <protection/>
    </xf>
    <xf numFmtId="49" fontId="9" fillId="2" borderId="12" xfId="0" applyNumberFormat="1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12" fontId="9" fillId="33" borderId="12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horizontal="center" vertical="top"/>
    </xf>
    <xf numFmtId="212" fontId="7" fillId="33" borderId="12" xfId="0" applyNumberFormat="1" applyFont="1" applyFill="1" applyBorder="1" applyAlignment="1">
      <alignment horizontal="right" vertical="top" wrapText="1"/>
    </xf>
    <xf numFmtId="0" fontId="7" fillId="48" borderId="12" xfId="0" applyFont="1" applyFill="1" applyBorder="1" applyAlignment="1">
      <alignment horizontal="center" vertical="top"/>
    </xf>
    <xf numFmtId="49" fontId="7" fillId="48" borderId="12" xfId="0" applyNumberFormat="1" applyFont="1" applyFill="1" applyBorder="1" applyAlignment="1">
      <alignment horizontal="center" vertical="top"/>
    </xf>
    <xf numFmtId="0" fontId="7" fillId="48" borderId="12" xfId="0" applyNumberFormat="1" applyFont="1" applyFill="1" applyBorder="1" applyAlignment="1">
      <alignment horizontal="center" vertical="top"/>
    </xf>
    <xf numFmtId="212" fontId="7" fillId="48" borderId="12" xfId="0" applyNumberFormat="1" applyFont="1" applyFill="1" applyBorder="1" applyAlignment="1">
      <alignment horizontal="right" vertical="top" wrapText="1"/>
    </xf>
    <xf numFmtId="212" fontId="9" fillId="33" borderId="10" xfId="0" applyNumberFormat="1" applyFont="1" applyFill="1" applyBorder="1" applyAlignment="1">
      <alignment vertical="top" wrapText="1"/>
    </xf>
    <xf numFmtId="0" fontId="9" fillId="2" borderId="12" xfId="0" applyNumberFormat="1" applyFont="1" applyFill="1" applyBorder="1" applyAlignment="1">
      <alignment horizontal="center" vertical="top"/>
    </xf>
    <xf numFmtId="212" fontId="9" fillId="2" borderId="12" xfId="0" applyNumberFormat="1" applyFont="1" applyFill="1" applyBorder="1" applyAlignment="1">
      <alignment vertical="top" wrapText="1"/>
    </xf>
    <xf numFmtId="212" fontId="9" fillId="33" borderId="12" xfId="0" applyNumberFormat="1" applyFont="1" applyFill="1" applyBorder="1" applyAlignment="1">
      <alignment vertical="top" wrapText="1"/>
    </xf>
    <xf numFmtId="212" fontId="72" fillId="2" borderId="12" xfId="53" applyNumberFormat="1" applyFont="1" applyFill="1" applyBorder="1" applyAlignment="1">
      <alignment vertical="top"/>
      <protection/>
    </xf>
    <xf numFmtId="49" fontId="72" fillId="34" borderId="12" xfId="55" applyNumberFormat="1" applyFont="1" applyFill="1" applyBorder="1" applyAlignment="1" applyProtection="1">
      <alignment horizontal="center" vertical="top"/>
      <protection/>
    </xf>
    <xf numFmtId="49" fontId="73" fillId="34" borderId="12" xfId="55" applyNumberFormat="1" applyFont="1" applyFill="1" applyBorder="1" applyAlignment="1" applyProtection="1">
      <alignment horizontal="center" vertical="top"/>
      <protection/>
    </xf>
    <xf numFmtId="0" fontId="72" fillId="38" borderId="12" xfId="53" applyFont="1" applyFill="1" applyBorder="1" applyAlignment="1">
      <alignment horizontal="center" vertical="top" wrapText="1"/>
      <protection/>
    </xf>
    <xf numFmtId="49" fontId="72" fillId="38" borderId="12" xfId="53" applyNumberFormat="1" applyFont="1" applyFill="1" applyBorder="1" applyAlignment="1">
      <alignment horizontal="center" vertical="top"/>
      <protection/>
    </xf>
    <xf numFmtId="212" fontId="72" fillId="38" borderId="12" xfId="53" applyNumberFormat="1" applyFont="1" applyFill="1" applyBorder="1" applyAlignment="1">
      <alignment vertical="top"/>
      <protection/>
    </xf>
    <xf numFmtId="0" fontId="9" fillId="33" borderId="12" xfId="0" applyFont="1" applyFill="1" applyBorder="1" applyAlignment="1">
      <alignment horizontal="center" vertical="top" wrapText="1"/>
    </xf>
    <xf numFmtId="49" fontId="9" fillId="34" borderId="12" xfId="54" applyNumberFormat="1" applyFont="1" applyFill="1" applyBorder="1" applyAlignment="1" applyProtection="1">
      <alignment horizontal="center" vertical="top"/>
      <protection/>
    </xf>
    <xf numFmtId="212" fontId="9" fillId="33" borderId="12" xfId="0" applyNumberFormat="1" applyFont="1" applyFill="1" applyBorder="1" applyAlignment="1">
      <alignment horizontal="right" vertical="top"/>
    </xf>
    <xf numFmtId="212" fontId="7" fillId="33" borderId="12" xfId="0" applyNumberFormat="1" applyFont="1" applyFill="1" applyBorder="1" applyAlignment="1">
      <alignment horizontal="right" vertical="top"/>
    </xf>
    <xf numFmtId="0" fontId="73" fillId="48" borderId="12" xfId="53" applyFont="1" applyFill="1" applyBorder="1" applyAlignment="1">
      <alignment horizontal="center" vertical="top" wrapText="1"/>
      <protection/>
    </xf>
    <xf numFmtId="49" fontId="73" fillId="48" borderId="12" xfId="53" applyNumberFormat="1" applyFont="1" applyFill="1" applyBorder="1" applyAlignment="1">
      <alignment horizontal="center" vertical="top"/>
      <protection/>
    </xf>
    <xf numFmtId="212" fontId="73" fillId="48" borderId="12" xfId="53" applyNumberFormat="1" applyFont="1" applyFill="1" applyBorder="1" applyAlignment="1">
      <alignment horizontal="right" vertical="top"/>
      <protection/>
    </xf>
    <xf numFmtId="49" fontId="72" fillId="46" borderId="12" xfId="55" applyNumberFormat="1" applyFont="1" applyFill="1" applyBorder="1" applyAlignment="1" applyProtection="1">
      <alignment horizontal="center" vertical="top"/>
      <protection/>
    </xf>
    <xf numFmtId="49" fontId="73" fillId="33" borderId="12" xfId="54" applyNumberFormat="1" applyFont="1" applyFill="1" applyBorder="1" applyAlignment="1" applyProtection="1">
      <alignment horizontal="center" vertical="top"/>
      <protection/>
    </xf>
    <xf numFmtId="212" fontId="73" fillId="33" borderId="12" xfId="0" applyNumberFormat="1" applyFont="1" applyFill="1" applyBorder="1" applyAlignment="1">
      <alignment horizontal="right" vertical="top"/>
    </xf>
    <xf numFmtId="49" fontId="70" fillId="31" borderId="12" xfId="0" applyNumberFormat="1" applyFont="1" applyFill="1" applyBorder="1" applyAlignment="1">
      <alignment horizontal="center" vertical="top" wrapText="1"/>
    </xf>
    <xf numFmtId="0" fontId="70" fillId="31" borderId="12" xfId="0" applyFont="1" applyFill="1" applyBorder="1" applyAlignment="1">
      <alignment horizontal="center" vertical="top" wrapText="1"/>
    </xf>
    <xf numFmtId="4" fontId="70" fillId="31" borderId="12" xfId="0" applyNumberFormat="1" applyFont="1" applyFill="1" applyBorder="1" applyAlignment="1">
      <alignment horizontal="center" vertical="top" wrapText="1"/>
    </xf>
    <xf numFmtId="4" fontId="15" fillId="31" borderId="12" xfId="0" applyNumberFormat="1" applyFont="1" applyFill="1" applyBorder="1" applyAlignment="1">
      <alignment horizontal="center" vertical="top" wrapText="1"/>
    </xf>
    <xf numFmtId="189" fontId="15" fillId="31" borderId="12" xfId="0" applyNumberFormat="1" applyFont="1" applyFill="1" applyBorder="1" applyAlignment="1">
      <alignment horizontal="center" vertical="top" wrapText="1"/>
    </xf>
    <xf numFmtId="49" fontId="73" fillId="33" borderId="44" xfId="53" applyNumberFormat="1" applyFont="1" applyFill="1" applyBorder="1" applyAlignment="1">
      <alignment horizontal="right" vertical="top" wrapText="1"/>
      <protection/>
    </xf>
    <xf numFmtId="0" fontId="73" fillId="33" borderId="44" xfId="53" applyFont="1" applyFill="1" applyBorder="1" applyAlignment="1">
      <alignment horizontal="left" vertical="top" wrapText="1"/>
      <protection/>
    </xf>
    <xf numFmtId="0" fontId="73" fillId="33" borderId="44" xfId="53" applyFont="1" applyFill="1" applyBorder="1" applyAlignment="1">
      <alignment horizontal="center" vertical="top" wrapText="1"/>
      <protection/>
    </xf>
    <xf numFmtId="49" fontId="73" fillId="33" borderId="44" xfId="53" applyNumberFormat="1" applyFont="1" applyFill="1" applyBorder="1" applyAlignment="1">
      <alignment horizontal="center" vertical="top"/>
      <protection/>
    </xf>
    <xf numFmtId="212" fontId="73" fillId="34" borderId="44" xfId="53" applyNumberFormat="1" applyFont="1" applyFill="1" applyBorder="1" applyAlignment="1">
      <alignment vertical="top"/>
      <protection/>
    </xf>
    <xf numFmtId="212" fontId="73" fillId="33" borderId="35" xfId="53" applyNumberFormat="1" applyFont="1" applyFill="1" applyBorder="1" applyAlignment="1">
      <alignment vertical="top"/>
      <protection/>
    </xf>
    <xf numFmtId="189" fontId="73" fillId="33" borderId="35" xfId="53" applyNumberFormat="1" applyFont="1" applyFill="1" applyBorder="1" applyAlignment="1">
      <alignment horizontal="right" vertical="top"/>
      <protection/>
    </xf>
    <xf numFmtId="212" fontId="73" fillId="33" borderId="36" xfId="53" applyNumberFormat="1" applyFont="1" applyFill="1" applyBorder="1" applyAlignment="1">
      <alignment horizontal="right" vertical="top"/>
      <protection/>
    </xf>
    <xf numFmtId="189" fontId="72" fillId="33" borderId="12" xfId="53" applyNumberFormat="1" applyFont="1" applyFill="1" applyBorder="1" applyAlignment="1">
      <alignment horizontal="right" vertical="top"/>
      <protection/>
    </xf>
    <xf numFmtId="189" fontId="73" fillId="33" borderId="12" xfId="53" applyNumberFormat="1" applyFont="1" applyFill="1" applyBorder="1" applyAlignment="1">
      <alignment horizontal="right" vertical="top"/>
      <protection/>
    </xf>
    <xf numFmtId="49" fontId="72" fillId="33" borderId="20" xfId="53" applyNumberFormat="1" applyFont="1" applyFill="1" applyBorder="1" applyAlignment="1">
      <alignment horizontal="right" vertical="top" wrapText="1"/>
      <protection/>
    </xf>
    <xf numFmtId="0" fontId="72" fillId="33" borderId="20" xfId="53" applyFont="1" applyFill="1" applyBorder="1" applyAlignment="1">
      <alignment horizontal="left" vertical="top" wrapText="1"/>
      <protection/>
    </xf>
    <xf numFmtId="0" fontId="72" fillId="33" borderId="20" xfId="53" applyFont="1" applyFill="1" applyBorder="1" applyAlignment="1">
      <alignment horizontal="center" vertical="top"/>
      <protection/>
    </xf>
    <xf numFmtId="49" fontId="72" fillId="33" borderId="20" xfId="53" applyNumberFormat="1" applyFont="1" applyFill="1" applyBorder="1" applyAlignment="1">
      <alignment horizontal="center" vertical="top"/>
      <protection/>
    </xf>
    <xf numFmtId="212" fontId="72" fillId="33" borderId="20" xfId="53" applyNumberFormat="1" applyFont="1" applyFill="1" applyBorder="1" applyAlignment="1">
      <alignment vertical="top"/>
      <protection/>
    </xf>
    <xf numFmtId="10" fontId="7" fillId="12" borderId="12" xfId="53" applyNumberFormat="1" applyFont="1" applyFill="1" applyBorder="1" applyAlignment="1">
      <alignment horizontal="right" vertical="top"/>
      <protection/>
    </xf>
    <xf numFmtId="212" fontId="72" fillId="12" borderId="12" xfId="53" applyNumberFormat="1" applyFont="1" applyFill="1" applyBorder="1" applyAlignment="1">
      <alignment horizontal="right" vertical="top"/>
      <protection/>
    </xf>
    <xf numFmtId="10" fontId="72" fillId="12" borderId="12" xfId="53" applyNumberFormat="1" applyFont="1" applyFill="1" applyBorder="1" applyAlignment="1">
      <alignment horizontal="right" vertical="top"/>
      <protection/>
    </xf>
    <xf numFmtId="2" fontId="9" fillId="33" borderId="26" xfId="0" applyNumberFormat="1" applyFont="1" applyFill="1" applyBorder="1" applyAlignment="1">
      <alignment horizontal="right" wrapText="1"/>
    </xf>
    <xf numFmtId="2" fontId="9" fillId="33" borderId="41" xfId="0" applyNumberFormat="1" applyFont="1" applyFill="1" applyBorder="1" applyAlignment="1">
      <alignment horizontal="right" wrapText="1"/>
    </xf>
    <xf numFmtId="4" fontId="7" fillId="33" borderId="28" xfId="70" applyNumberFormat="1" applyFont="1" applyFill="1" applyBorder="1" applyAlignment="1">
      <alignment horizontal="right" wrapText="1"/>
    </xf>
    <xf numFmtId="4" fontId="7" fillId="33" borderId="45" xfId="70" applyNumberFormat="1" applyFont="1" applyFill="1" applyBorder="1" applyAlignment="1">
      <alignment horizontal="right" wrapText="1"/>
    </xf>
    <xf numFmtId="4" fontId="7" fillId="33" borderId="14" xfId="70" applyNumberFormat="1" applyFont="1" applyFill="1" applyBorder="1" applyAlignment="1">
      <alignment horizontal="right" wrapText="1"/>
    </xf>
    <xf numFmtId="4" fontId="7" fillId="33" borderId="39" xfId="70" applyNumberFormat="1" applyFont="1" applyFill="1" applyBorder="1" applyAlignment="1">
      <alignment horizontal="right" wrapText="1"/>
    </xf>
    <xf numFmtId="0" fontId="7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7" fillId="33" borderId="0" xfId="53" applyFont="1" applyFill="1" applyAlignment="1">
      <alignment horizontal="right"/>
      <protection/>
    </xf>
    <xf numFmtId="0" fontId="7" fillId="33" borderId="12" xfId="53" applyFont="1" applyFill="1" applyBorder="1" applyAlignment="1">
      <alignment horizontal="center"/>
      <protection/>
    </xf>
    <xf numFmtId="0" fontId="15" fillId="34" borderId="12" xfId="53" applyFont="1" applyFill="1" applyBorder="1" applyAlignment="1">
      <alignment horizontal="center" vertical="center"/>
      <protection/>
    </xf>
    <xf numFmtId="0" fontId="9" fillId="34" borderId="12" xfId="53" applyFont="1" applyFill="1" applyBorder="1" applyAlignment="1">
      <alignment horizontal="left" vertical="top"/>
      <protection/>
    </xf>
    <xf numFmtId="212" fontId="9" fillId="34" borderId="12" xfId="53" applyNumberFormat="1" applyFont="1" applyFill="1" applyBorder="1" applyAlignment="1">
      <alignment horizontal="right" wrapText="1"/>
      <protection/>
    </xf>
    <xf numFmtId="189" fontId="9" fillId="34" borderId="12" xfId="53" applyNumberFormat="1" applyFont="1" applyFill="1" applyBorder="1" applyAlignment="1">
      <alignment horizontal="right" wrapText="1"/>
      <protection/>
    </xf>
    <xf numFmtId="0" fontId="15" fillId="33" borderId="12" xfId="53" applyFont="1" applyFill="1" applyBorder="1" applyAlignment="1">
      <alignment horizontal="center" vertical="center"/>
      <protection/>
    </xf>
    <xf numFmtId="212" fontId="9" fillId="33" borderId="12" xfId="53" applyNumberFormat="1" applyFont="1" applyFill="1" applyBorder="1" applyAlignment="1">
      <alignment horizontal="right"/>
      <protection/>
    </xf>
    <xf numFmtId="189" fontId="9" fillId="33" borderId="12" xfId="53" applyNumberFormat="1" applyFont="1" applyFill="1" applyBorder="1" applyAlignment="1">
      <alignment horizontal="right"/>
      <protection/>
    </xf>
    <xf numFmtId="0" fontId="6" fillId="33" borderId="12" xfId="53" applyFont="1" applyFill="1" applyBorder="1" applyAlignment="1">
      <alignment horizontal="center" vertical="center"/>
      <protection/>
    </xf>
    <xf numFmtId="212" fontId="73" fillId="33" borderId="12" xfId="53" applyNumberFormat="1" applyFont="1" applyFill="1" applyBorder="1" applyAlignment="1">
      <alignment horizontal="right"/>
      <protection/>
    </xf>
    <xf numFmtId="189" fontId="73" fillId="33" borderId="12" xfId="53" applyNumberFormat="1" applyFont="1" applyFill="1" applyBorder="1" applyAlignment="1">
      <alignment horizontal="right"/>
      <protection/>
    </xf>
    <xf numFmtId="212" fontId="9" fillId="34" borderId="12" xfId="53" applyNumberFormat="1" applyFont="1" applyFill="1" applyBorder="1" applyAlignment="1">
      <alignment horizontal="right"/>
      <protection/>
    </xf>
    <xf numFmtId="189" fontId="9" fillId="34" borderId="12" xfId="53" applyNumberFormat="1" applyFont="1" applyFill="1" applyBorder="1" applyAlignment="1">
      <alignment horizontal="right"/>
      <protection/>
    </xf>
    <xf numFmtId="212" fontId="7" fillId="33" borderId="12" xfId="53" applyNumberFormat="1" applyFont="1" applyFill="1" applyBorder="1" applyAlignment="1">
      <alignment horizontal="right"/>
      <protection/>
    </xf>
    <xf numFmtId="189" fontId="7" fillId="33" borderId="12" xfId="53" applyNumberFormat="1" applyFont="1" applyFill="1" applyBorder="1" applyAlignment="1">
      <alignment horizontal="right"/>
      <protection/>
    </xf>
    <xf numFmtId="49" fontId="9" fillId="34" borderId="12" xfId="53" applyNumberFormat="1" applyFont="1" applyFill="1" applyBorder="1" applyAlignment="1">
      <alignment horizontal="left" vertical="top" wrapText="1"/>
      <protection/>
    </xf>
    <xf numFmtId="49" fontId="6" fillId="33" borderId="12" xfId="53" applyNumberFormat="1" applyFont="1" applyFill="1" applyBorder="1" applyAlignment="1">
      <alignment horizontal="center" vertical="center"/>
      <protection/>
    </xf>
    <xf numFmtId="0" fontId="10" fillId="33" borderId="20" xfId="53" applyFont="1" applyFill="1" applyBorder="1" applyAlignment="1">
      <alignment horizontal="right" vertical="center" wrapText="1"/>
      <protection/>
    </xf>
    <xf numFmtId="0" fontId="7" fillId="33" borderId="12" xfId="53" applyFont="1" applyFill="1" applyBorder="1" applyAlignment="1">
      <alignment horizontal="right"/>
      <protection/>
    </xf>
    <xf numFmtId="212" fontId="7" fillId="33" borderId="16" xfId="53" applyNumberFormat="1" applyFont="1" applyFill="1" applyBorder="1" applyAlignment="1">
      <alignment horizontal="right"/>
      <protection/>
    </xf>
    <xf numFmtId="0" fontId="6" fillId="34" borderId="21" xfId="53" applyFont="1" applyFill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left" vertical="top" wrapText="1"/>
      <protection/>
    </xf>
    <xf numFmtId="212" fontId="7" fillId="34" borderId="22" xfId="53" applyNumberFormat="1" applyFont="1" applyFill="1" applyBorder="1" applyAlignment="1">
      <alignment horizontal="right"/>
      <protection/>
    </xf>
    <xf numFmtId="189" fontId="7" fillId="33" borderId="16" xfId="53" applyNumberFormat="1" applyFont="1" applyFill="1" applyBorder="1" applyAlignment="1">
      <alignment horizontal="right"/>
      <protection/>
    </xf>
    <xf numFmtId="212" fontId="7" fillId="33" borderId="46" xfId="53" applyNumberFormat="1" applyFont="1" applyFill="1" applyBorder="1" applyAlignment="1">
      <alignment horizontal="right"/>
      <protection/>
    </xf>
    <xf numFmtId="0" fontId="13" fillId="31" borderId="47" xfId="53" applyFont="1" applyFill="1" applyBorder="1" applyAlignment="1">
      <alignment horizontal="center" vertical="center"/>
      <protection/>
    </xf>
    <xf numFmtId="0" fontId="13" fillId="31" borderId="48" xfId="53" applyFont="1" applyFill="1" applyBorder="1" applyAlignment="1">
      <alignment horizontal="left" vertical="top"/>
      <protection/>
    </xf>
    <xf numFmtId="212" fontId="74" fillId="31" borderId="48" xfId="53" applyNumberFormat="1" applyFont="1" applyFill="1" applyBorder="1" applyAlignment="1">
      <alignment horizontal="right"/>
      <protection/>
    </xf>
    <xf numFmtId="189" fontId="74" fillId="31" borderId="48" xfId="53" applyNumberFormat="1" applyFont="1" applyFill="1" applyBorder="1" applyAlignment="1">
      <alignment horizontal="right"/>
      <protection/>
    </xf>
    <xf numFmtId="212" fontId="74" fillId="31" borderId="49" xfId="53" applyNumberFormat="1" applyFont="1" applyFill="1" applyBorder="1" applyAlignment="1">
      <alignment horizontal="right"/>
      <protection/>
    </xf>
    <xf numFmtId="0" fontId="72" fillId="33" borderId="12" xfId="0" applyFont="1" applyFill="1" applyBorder="1" applyAlignment="1">
      <alignment horizontal="left" vertical="top" wrapText="1"/>
    </xf>
    <xf numFmtId="0" fontId="72" fillId="33" borderId="12" xfId="0" applyNumberFormat="1" applyFont="1" applyFill="1" applyBorder="1" applyAlignment="1">
      <alignment horizontal="center" vertical="top"/>
    </xf>
    <xf numFmtId="0" fontId="9" fillId="33" borderId="12" xfId="53" applyFont="1" applyFill="1" applyBorder="1" applyAlignment="1">
      <alignment horizontal="left" vertical="top" wrapText="1"/>
      <protection/>
    </xf>
    <xf numFmtId="0" fontId="9" fillId="34" borderId="12" xfId="53" applyFont="1" applyFill="1" applyBorder="1" applyAlignment="1">
      <alignment horizontal="left" vertical="top" wrapText="1"/>
      <protection/>
    </xf>
    <xf numFmtId="0" fontId="7" fillId="33" borderId="12" xfId="53" applyFont="1" applyFill="1" applyBorder="1" applyAlignment="1">
      <alignment horizontal="left" vertical="top" wrapText="1"/>
      <protection/>
    </xf>
    <xf numFmtId="0" fontId="7" fillId="34" borderId="12" xfId="57" applyNumberFormat="1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49" fontId="8" fillId="33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top"/>
    </xf>
    <xf numFmtId="49" fontId="72" fillId="33" borderId="12" xfId="54" applyNumberFormat="1" applyFont="1" applyFill="1" applyBorder="1" applyAlignment="1" applyProtection="1">
      <alignment horizontal="center" vertical="top"/>
      <protection/>
    </xf>
    <xf numFmtId="212" fontId="72" fillId="34" borderId="12" xfId="53" applyNumberFormat="1" applyFont="1" applyFill="1" applyBorder="1" applyAlignment="1">
      <alignment horizontal="right" vertical="top"/>
      <protection/>
    </xf>
    <xf numFmtId="212" fontId="73" fillId="34" borderId="12" xfId="53" applyNumberFormat="1" applyFont="1" applyFill="1" applyBorder="1" applyAlignment="1">
      <alignment horizontal="right" vertical="top"/>
      <protection/>
    </xf>
    <xf numFmtId="49" fontId="72" fillId="31" borderId="12" xfId="0" applyNumberFormat="1" applyFont="1" applyFill="1" applyBorder="1" applyAlignment="1">
      <alignment horizontal="right" vertical="top" wrapText="1"/>
    </xf>
    <xf numFmtId="0" fontId="72" fillId="31" borderId="12" xfId="0" applyFont="1" applyFill="1" applyBorder="1" applyAlignment="1">
      <alignment horizontal="left" vertical="top" wrapText="1"/>
    </xf>
    <xf numFmtId="0" fontId="72" fillId="31" borderId="12" xfId="53" applyFont="1" applyFill="1" applyBorder="1" applyAlignment="1">
      <alignment horizontal="center" vertical="top" wrapText="1"/>
      <protection/>
    </xf>
    <xf numFmtId="49" fontId="72" fillId="31" borderId="12" xfId="53" applyNumberFormat="1" applyFont="1" applyFill="1" applyBorder="1" applyAlignment="1">
      <alignment horizontal="center" vertical="top"/>
      <protection/>
    </xf>
    <xf numFmtId="212" fontId="72" fillId="43" borderId="12" xfId="53" applyNumberFormat="1" applyFont="1" applyFill="1" applyBorder="1" applyAlignment="1">
      <alignment vertical="top"/>
      <protection/>
    </xf>
    <xf numFmtId="49" fontId="72" fillId="31" borderId="12" xfId="53" applyNumberFormat="1" applyFont="1" applyFill="1" applyBorder="1" applyAlignment="1">
      <alignment horizontal="right" vertical="top" wrapText="1"/>
      <protection/>
    </xf>
    <xf numFmtId="0" fontId="72" fillId="31" borderId="12" xfId="53" applyFont="1" applyFill="1" applyBorder="1" applyAlignment="1">
      <alignment horizontal="left" vertical="top" wrapText="1"/>
      <protection/>
    </xf>
    <xf numFmtId="212" fontId="72" fillId="31" borderId="12" xfId="53" applyNumberFormat="1" applyFont="1" applyFill="1" applyBorder="1" applyAlignment="1">
      <alignment vertical="top"/>
      <protection/>
    </xf>
    <xf numFmtId="49" fontId="9" fillId="31" borderId="12" xfId="0" applyNumberFormat="1" applyFont="1" applyFill="1" applyBorder="1" applyAlignment="1">
      <alignment horizontal="right" vertical="top" wrapText="1"/>
    </xf>
    <xf numFmtId="49" fontId="9" fillId="31" borderId="12" xfId="0" applyNumberFormat="1" applyFont="1" applyFill="1" applyBorder="1" applyAlignment="1">
      <alignment horizontal="center" vertical="top"/>
    </xf>
    <xf numFmtId="0" fontId="9" fillId="31" borderId="12" xfId="0" applyNumberFormat="1" applyFont="1" applyFill="1" applyBorder="1" applyAlignment="1">
      <alignment horizontal="center" vertical="top"/>
    </xf>
    <xf numFmtId="49" fontId="9" fillId="49" borderId="12" xfId="0" applyNumberFormat="1" applyFont="1" applyFill="1" applyBorder="1" applyAlignment="1">
      <alignment horizontal="right" vertical="top" wrapText="1"/>
    </xf>
    <xf numFmtId="0" fontId="72" fillId="49" borderId="12" xfId="0" applyFont="1" applyFill="1" applyBorder="1" applyAlignment="1">
      <alignment horizontal="left" vertical="top" wrapText="1"/>
    </xf>
    <xf numFmtId="49" fontId="9" fillId="49" borderId="12" xfId="0" applyNumberFormat="1" applyFont="1" applyFill="1" applyBorder="1" applyAlignment="1">
      <alignment horizontal="center" vertical="top"/>
    </xf>
    <xf numFmtId="0" fontId="9" fillId="49" borderId="12" xfId="0" applyNumberFormat="1" applyFont="1" applyFill="1" applyBorder="1" applyAlignment="1">
      <alignment horizontal="center" vertical="top"/>
    </xf>
    <xf numFmtId="212" fontId="72" fillId="50" borderId="12" xfId="53" applyNumberFormat="1" applyFont="1" applyFill="1" applyBorder="1" applyAlignment="1">
      <alignment vertical="top"/>
      <protection/>
    </xf>
    <xf numFmtId="49" fontId="72" fillId="49" borderId="12" xfId="53" applyNumberFormat="1" applyFont="1" applyFill="1" applyBorder="1" applyAlignment="1">
      <alignment horizontal="right" vertical="top" wrapText="1"/>
      <protection/>
    </xf>
    <xf numFmtId="0" fontId="72" fillId="49" borderId="12" xfId="53" applyFont="1" applyFill="1" applyBorder="1" applyAlignment="1">
      <alignment horizontal="left" vertical="top" wrapText="1"/>
      <protection/>
    </xf>
    <xf numFmtId="0" fontId="72" fillId="49" borderId="12" xfId="53" applyFont="1" applyFill="1" applyBorder="1" applyAlignment="1">
      <alignment horizontal="center" vertical="top" wrapText="1"/>
      <protection/>
    </xf>
    <xf numFmtId="49" fontId="72" fillId="49" borderId="12" xfId="53" applyNumberFormat="1" applyFont="1" applyFill="1" applyBorder="1" applyAlignment="1">
      <alignment horizontal="center" vertical="top"/>
      <protection/>
    </xf>
    <xf numFmtId="0" fontId="72" fillId="33" borderId="12" xfId="53" applyNumberFormat="1" applyFont="1" applyFill="1" applyBorder="1" applyAlignment="1">
      <alignment horizontal="right" vertical="top" wrapText="1"/>
      <protection/>
    </xf>
    <xf numFmtId="0" fontId="72" fillId="33" borderId="12" xfId="53" applyNumberFormat="1" applyFont="1" applyFill="1" applyBorder="1" applyAlignment="1">
      <alignment horizontal="left" vertical="top" wrapText="1"/>
      <protection/>
    </xf>
    <xf numFmtId="49" fontId="9" fillId="33" borderId="12" xfId="53" applyNumberFormat="1" applyFont="1" applyFill="1" applyBorder="1" applyAlignment="1">
      <alignment horizontal="right" vertical="top"/>
      <protection/>
    </xf>
    <xf numFmtId="0" fontId="72" fillId="33" borderId="12" xfId="53" applyNumberFormat="1" applyFont="1" applyFill="1" applyBorder="1" applyAlignment="1">
      <alignment horizontal="center" vertical="top" wrapText="1"/>
      <protection/>
    </xf>
    <xf numFmtId="49" fontId="72" fillId="31" borderId="20" xfId="53" applyNumberFormat="1" applyFont="1" applyFill="1" applyBorder="1" applyAlignment="1">
      <alignment horizontal="right" vertical="top" wrapText="1"/>
      <protection/>
    </xf>
    <xf numFmtId="0" fontId="72" fillId="31" borderId="20" xfId="53" applyFont="1" applyFill="1" applyBorder="1" applyAlignment="1">
      <alignment horizontal="left" vertical="top" wrapText="1"/>
      <protection/>
    </xf>
    <xf numFmtId="0" fontId="72" fillId="31" borderId="20" xfId="53" applyFont="1" applyFill="1" applyBorder="1" applyAlignment="1">
      <alignment horizontal="center" vertical="top" wrapText="1"/>
      <protection/>
    </xf>
    <xf numFmtId="49" fontId="72" fillId="31" borderId="20" xfId="53" applyNumberFormat="1" applyFont="1" applyFill="1" applyBorder="1" applyAlignment="1">
      <alignment horizontal="center" vertical="top"/>
      <protection/>
    </xf>
    <xf numFmtId="212" fontId="72" fillId="43" borderId="20" xfId="53" applyNumberFormat="1" applyFont="1" applyFill="1" applyBorder="1" applyAlignment="1">
      <alignment vertical="top"/>
      <protection/>
    </xf>
    <xf numFmtId="0" fontId="73" fillId="33" borderId="12" xfId="53" applyNumberFormat="1" applyFont="1" applyFill="1" applyBorder="1" applyAlignment="1">
      <alignment horizontal="center" vertical="top" wrapText="1"/>
      <protection/>
    </xf>
    <xf numFmtId="49" fontId="9" fillId="49" borderId="12" xfId="0" applyNumberFormat="1" applyFont="1" applyFill="1" applyBorder="1" applyAlignment="1">
      <alignment horizontal="right" vertical="top"/>
    </xf>
    <xf numFmtId="0" fontId="72" fillId="31" borderId="12" xfId="53" applyNumberFormat="1" applyFont="1" applyFill="1" applyBorder="1" applyAlignment="1">
      <alignment horizontal="center" vertical="top" wrapText="1"/>
      <protection/>
    </xf>
    <xf numFmtId="0" fontId="72" fillId="31" borderId="12" xfId="53" applyNumberFormat="1" applyFont="1" applyFill="1" applyBorder="1" applyAlignment="1">
      <alignment horizontal="right" vertical="top" wrapText="1"/>
      <protection/>
    </xf>
    <xf numFmtId="198" fontId="72" fillId="33" borderId="12" xfId="53" applyNumberFormat="1" applyFont="1" applyFill="1" applyBorder="1" applyAlignment="1">
      <alignment vertical="top"/>
      <protection/>
    </xf>
    <xf numFmtId="198" fontId="73" fillId="33" borderId="12" xfId="53" applyNumberFormat="1" applyFont="1" applyFill="1" applyBorder="1" applyAlignment="1">
      <alignment vertical="top"/>
      <protection/>
    </xf>
    <xf numFmtId="198" fontId="7" fillId="33" borderId="12" xfId="0" applyNumberFormat="1" applyFont="1" applyFill="1" applyBorder="1" applyAlignment="1">
      <alignment vertical="top"/>
    </xf>
    <xf numFmtId="0" fontId="9" fillId="31" borderId="12" xfId="0" applyFont="1" applyFill="1" applyBorder="1" applyAlignment="1">
      <alignment horizontal="center" vertical="top"/>
    </xf>
    <xf numFmtId="212" fontId="9" fillId="31" borderId="12" xfId="0" applyNumberFormat="1" applyFont="1" applyFill="1" applyBorder="1" applyAlignment="1">
      <alignment horizontal="right" vertical="top" wrapText="1"/>
    </xf>
    <xf numFmtId="49" fontId="9" fillId="49" borderId="12" xfId="0" applyNumberFormat="1" applyFont="1" applyFill="1" applyBorder="1" applyAlignment="1">
      <alignment horizontal="left" vertical="top" wrapText="1"/>
    </xf>
    <xf numFmtId="0" fontId="9" fillId="49" borderId="12" xfId="0" applyFont="1" applyFill="1" applyBorder="1" applyAlignment="1">
      <alignment horizontal="center" vertical="top"/>
    </xf>
    <xf numFmtId="212" fontId="9" fillId="49" borderId="12" xfId="0" applyNumberFormat="1" applyFont="1" applyFill="1" applyBorder="1" applyAlignment="1">
      <alignment horizontal="right" vertical="top" wrapText="1"/>
    </xf>
    <xf numFmtId="0" fontId="9" fillId="31" borderId="12" xfId="0" applyFont="1" applyFill="1" applyBorder="1" applyAlignment="1">
      <alignment horizontal="left" vertical="top" wrapText="1"/>
    </xf>
    <xf numFmtId="0" fontId="9" fillId="49" borderId="12" xfId="0" applyFont="1" applyFill="1" applyBorder="1" applyAlignment="1">
      <alignment horizontal="left" vertical="top"/>
    </xf>
    <xf numFmtId="49" fontId="7" fillId="49" borderId="12" xfId="0" applyNumberFormat="1" applyFont="1" applyFill="1" applyBorder="1" applyAlignment="1">
      <alignment horizontal="left" vertical="top"/>
    </xf>
    <xf numFmtId="0" fontId="7" fillId="49" borderId="12" xfId="0" applyNumberFormat="1" applyFont="1" applyFill="1" applyBorder="1" applyAlignment="1">
      <alignment horizontal="center" vertical="top"/>
    </xf>
    <xf numFmtId="49" fontId="7" fillId="31" borderId="12" xfId="0" applyNumberFormat="1" applyFont="1" applyFill="1" applyBorder="1" applyAlignment="1">
      <alignment horizontal="left" vertical="top"/>
    </xf>
    <xf numFmtId="0" fontId="7" fillId="31" borderId="12" xfId="0" applyNumberFormat="1" applyFont="1" applyFill="1" applyBorder="1" applyAlignment="1">
      <alignment horizontal="center" vertical="top"/>
    </xf>
    <xf numFmtId="212" fontId="72" fillId="49" borderId="12" xfId="53" applyNumberFormat="1" applyFont="1" applyFill="1" applyBorder="1" applyAlignment="1">
      <alignment horizontal="right" vertical="top"/>
      <protection/>
    </xf>
    <xf numFmtId="212" fontId="72" fillId="31" borderId="12" xfId="53" applyNumberFormat="1" applyFont="1" applyFill="1" applyBorder="1" applyAlignment="1">
      <alignment horizontal="right" vertical="top"/>
      <protection/>
    </xf>
    <xf numFmtId="0" fontId="72" fillId="31" borderId="12" xfId="0" applyNumberFormat="1" applyFont="1" applyFill="1" applyBorder="1" applyAlignment="1">
      <alignment horizontal="center" vertical="top"/>
    </xf>
    <xf numFmtId="49" fontId="72" fillId="51" borderId="12" xfId="53" applyNumberFormat="1" applyFont="1" applyFill="1" applyBorder="1" applyAlignment="1">
      <alignment horizontal="right" vertical="top" wrapText="1"/>
      <protection/>
    </xf>
    <xf numFmtId="0" fontId="72" fillId="51" borderId="12" xfId="53" applyFont="1" applyFill="1" applyBorder="1" applyAlignment="1">
      <alignment horizontal="left" vertical="top" wrapText="1"/>
      <protection/>
    </xf>
    <xf numFmtId="0" fontId="72" fillId="51" borderId="12" xfId="53" applyFont="1" applyFill="1" applyBorder="1" applyAlignment="1">
      <alignment horizontal="center" vertical="top"/>
      <protection/>
    </xf>
    <xf numFmtId="49" fontId="72" fillId="51" borderId="12" xfId="53" applyNumberFormat="1" applyFont="1" applyFill="1" applyBorder="1" applyAlignment="1">
      <alignment horizontal="center" vertical="top"/>
      <protection/>
    </xf>
    <xf numFmtId="212" fontId="72" fillId="51" borderId="12" xfId="53" applyNumberFormat="1" applyFont="1" applyFill="1" applyBorder="1" applyAlignment="1">
      <alignment vertical="top"/>
      <protection/>
    </xf>
    <xf numFmtId="49" fontId="72" fillId="43" borderId="12" xfId="53" applyNumberFormat="1" applyFont="1" applyFill="1" applyBorder="1" applyAlignment="1">
      <alignment horizontal="right" vertical="top" wrapText="1"/>
      <protection/>
    </xf>
    <xf numFmtId="0" fontId="72" fillId="43" borderId="12" xfId="53" applyFont="1" applyFill="1" applyBorder="1" applyAlignment="1">
      <alignment horizontal="left" vertical="top" wrapText="1"/>
      <protection/>
    </xf>
    <xf numFmtId="0" fontId="72" fillId="43" borderId="12" xfId="53" applyFont="1" applyFill="1" applyBorder="1" applyAlignment="1">
      <alignment horizontal="center" vertical="top"/>
      <protection/>
    </xf>
    <xf numFmtId="49" fontId="72" fillId="43" borderId="12" xfId="53" applyNumberFormat="1" applyFont="1" applyFill="1" applyBorder="1" applyAlignment="1">
      <alignment horizontal="center" vertical="top"/>
      <protection/>
    </xf>
    <xf numFmtId="189" fontId="72" fillId="31" borderId="12" xfId="53" applyNumberFormat="1" applyFont="1" applyFill="1" applyBorder="1" applyAlignment="1">
      <alignment horizontal="right" vertical="top"/>
      <protection/>
    </xf>
    <xf numFmtId="49" fontId="72" fillId="50" borderId="12" xfId="53" applyNumberFormat="1" applyFont="1" applyFill="1" applyBorder="1" applyAlignment="1">
      <alignment horizontal="right" vertical="top" wrapText="1"/>
      <protection/>
    </xf>
    <xf numFmtId="0" fontId="72" fillId="50" borderId="12" xfId="53" applyFont="1" applyFill="1" applyBorder="1" applyAlignment="1">
      <alignment horizontal="left" vertical="top" wrapText="1"/>
      <protection/>
    </xf>
    <xf numFmtId="0" fontId="72" fillId="50" borderId="12" xfId="53" applyFont="1" applyFill="1" applyBorder="1" applyAlignment="1">
      <alignment horizontal="center" vertical="top"/>
      <protection/>
    </xf>
    <xf numFmtId="49" fontId="72" fillId="50" borderId="12" xfId="53" applyNumberFormat="1" applyFont="1" applyFill="1" applyBorder="1" applyAlignment="1">
      <alignment horizontal="center" vertical="top"/>
      <protection/>
    </xf>
    <xf numFmtId="189" fontId="72" fillId="49" borderId="12" xfId="53" applyNumberFormat="1" applyFont="1" applyFill="1" applyBorder="1" applyAlignment="1">
      <alignment horizontal="right" vertical="top"/>
      <protection/>
    </xf>
    <xf numFmtId="212" fontId="73" fillId="31" borderId="12" xfId="53" applyNumberFormat="1" applyFont="1" applyFill="1" applyBorder="1" applyAlignment="1">
      <alignment horizontal="right" vertical="top"/>
      <protection/>
    </xf>
    <xf numFmtId="189" fontId="73" fillId="31" borderId="12" xfId="53" applyNumberFormat="1" applyFont="1" applyFill="1" applyBorder="1" applyAlignment="1">
      <alignment horizontal="right" vertical="top"/>
      <protection/>
    </xf>
    <xf numFmtId="49" fontId="72" fillId="18" borderId="12" xfId="53" applyNumberFormat="1" applyFont="1" applyFill="1" applyBorder="1" applyAlignment="1">
      <alignment horizontal="right" vertical="top" wrapText="1"/>
      <protection/>
    </xf>
    <xf numFmtId="0" fontId="72" fillId="18" borderId="12" xfId="53" applyFont="1" applyFill="1" applyBorder="1" applyAlignment="1">
      <alignment horizontal="left" vertical="top" wrapText="1"/>
      <protection/>
    </xf>
    <xf numFmtId="0" fontId="72" fillId="18" borderId="12" xfId="53" applyFont="1" applyFill="1" applyBorder="1" applyAlignment="1">
      <alignment horizontal="center" vertical="top" wrapText="1"/>
      <protection/>
    </xf>
    <xf numFmtId="49" fontId="72" fillId="18" borderId="12" xfId="53" applyNumberFormat="1" applyFont="1" applyFill="1" applyBorder="1" applyAlignment="1">
      <alignment horizontal="center" vertical="top"/>
      <protection/>
    </xf>
    <xf numFmtId="212" fontId="72" fillId="18" borderId="12" xfId="53" applyNumberFormat="1" applyFont="1" applyFill="1" applyBorder="1" applyAlignment="1">
      <alignment horizontal="right" vertical="top"/>
      <protection/>
    </xf>
    <xf numFmtId="49" fontId="73" fillId="33" borderId="44" xfId="0" applyNumberFormat="1" applyFont="1" applyFill="1" applyBorder="1" applyAlignment="1">
      <alignment horizontal="right" vertical="top" wrapText="1"/>
    </xf>
    <xf numFmtId="0" fontId="73" fillId="33" borderId="44" xfId="0" applyFont="1" applyFill="1" applyBorder="1" applyAlignment="1">
      <alignment horizontal="left" vertical="top" wrapText="1"/>
    </xf>
    <xf numFmtId="0" fontId="73" fillId="33" borderId="20" xfId="53" applyFont="1" applyFill="1" applyBorder="1" applyAlignment="1">
      <alignment horizontal="left" vertical="top" wrapText="1"/>
      <protection/>
    </xf>
    <xf numFmtId="0" fontId="73" fillId="33" borderId="20" xfId="53" applyFont="1" applyFill="1" applyBorder="1" applyAlignment="1">
      <alignment horizontal="center" vertical="top" wrapText="1"/>
      <protection/>
    </xf>
    <xf numFmtId="49" fontId="73" fillId="33" borderId="20" xfId="53" applyNumberFormat="1" applyFont="1" applyFill="1" applyBorder="1" applyAlignment="1">
      <alignment horizontal="center" vertical="top"/>
      <protection/>
    </xf>
    <xf numFmtId="212" fontId="73" fillId="33" borderId="20" xfId="53" applyNumberFormat="1" applyFont="1" applyFill="1" applyBorder="1" applyAlignment="1">
      <alignment vertical="top"/>
      <protection/>
    </xf>
    <xf numFmtId="49" fontId="73" fillId="33" borderId="44" xfId="0" applyNumberFormat="1" applyFont="1" applyFill="1" applyBorder="1" applyAlignment="1">
      <alignment horizontal="right" vertical="top"/>
    </xf>
    <xf numFmtId="0" fontId="73" fillId="33" borderId="44" xfId="0" applyFont="1" applyFill="1" applyBorder="1" applyAlignment="1">
      <alignment horizontal="left" vertical="top"/>
    </xf>
    <xf numFmtId="0" fontId="73" fillId="33" borderId="44" xfId="0" applyFont="1" applyFill="1" applyBorder="1" applyAlignment="1">
      <alignment horizontal="center" vertical="top"/>
    </xf>
    <xf numFmtId="49" fontId="73" fillId="33" borderId="44" xfId="0" applyNumberFormat="1" applyFont="1" applyFill="1" applyBorder="1" applyAlignment="1">
      <alignment horizontal="center" vertical="top"/>
    </xf>
    <xf numFmtId="0" fontId="73" fillId="33" borderId="44" xfId="0" applyNumberFormat="1" applyFont="1" applyFill="1" applyBorder="1" applyAlignment="1">
      <alignment horizontal="center" vertical="top"/>
    </xf>
    <xf numFmtId="49" fontId="73" fillId="33" borderId="20" xfId="0" applyNumberFormat="1" applyFont="1" applyFill="1" applyBorder="1" applyAlignment="1">
      <alignment horizontal="right" vertical="top"/>
    </xf>
    <xf numFmtId="0" fontId="73" fillId="33" borderId="20" xfId="0" applyFont="1" applyFill="1" applyBorder="1" applyAlignment="1">
      <alignment horizontal="left" vertical="top"/>
    </xf>
    <xf numFmtId="0" fontId="73" fillId="33" borderId="20" xfId="0" applyFont="1" applyFill="1" applyBorder="1" applyAlignment="1">
      <alignment horizontal="center" vertical="top"/>
    </xf>
    <xf numFmtId="49" fontId="73" fillId="33" borderId="20" xfId="0" applyNumberFormat="1" applyFont="1" applyFill="1" applyBorder="1" applyAlignment="1">
      <alignment horizontal="center" vertical="top"/>
    </xf>
    <xf numFmtId="0" fontId="73" fillId="33" borderId="20" xfId="0" applyNumberFormat="1" applyFont="1" applyFill="1" applyBorder="1" applyAlignment="1">
      <alignment horizontal="center" vertical="top"/>
    </xf>
    <xf numFmtId="212" fontId="73" fillId="34" borderId="20" xfId="53" applyNumberFormat="1" applyFont="1" applyFill="1" applyBorder="1" applyAlignment="1">
      <alignment vertical="top"/>
      <protection/>
    </xf>
    <xf numFmtId="49" fontId="72" fillId="33" borderId="44" xfId="53" applyNumberFormat="1" applyFont="1" applyFill="1" applyBorder="1" applyAlignment="1">
      <alignment horizontal="right" vertical="top" wrapText="1"/>
      <protection/>
    </xf>
    <xf numFmtId="0" fontId="72" fillId="33" borderId="44" xfId="53" applyFont="1" applyFill="1" applyBorder="1" applyAlignment="1">
      <alignment horizontal="left" vertical="top" wrapText="1"/>
      <protection/>
    </xf>
    <xf numFmtId="0" fontId="72" fillId="33" borderId="44" xfId="53" applyFont="1" applyFill="1" applyBorder="1" applyAlignment="1">
      <alignment horizontal="center" vertical="top" wrapText="1"/>
      <protection/>
    </xf>
    <xf numFmtId="49" fontId="72" fillId="33" borderId="44" xfId="53" applyNumberFormat="1" applyFont="1" applyFill="1" applyBorder="1" applyAlignment="1">
      <alignment horizontal="center" vertical="top"/>
      <protection/>
    </xf>
    <xf numFmtId="212" fontId="73" fillId="33" borderId="12" xfId="0" applyNumberFormat="1" applyFont="1" applyFill="1" applyBorder="1" applyAlignment="1">
      <alignment vertical="top"/>
    </xf>
    <xf numFmtId="189" fontId="73" fillId="33" borderId="12" xfId="0" applyNumberFormat="1" applyFont="1" applyFill="1" applyBorder="1" applyAlignment="1">
      <alignment horizontal="right" vertical="top"/>
    </xf>
    <xf numFmtId="49" fontId="72" fillId="49" borderId="44" xfId="53" applyNumberFormat="1" applyFont="1" applyFill="1" applyBorder="1" applyAlignment="1">
      <alignment horizontal="right" vertical="top" wrapText="1"/>
      <protection/>
    </xf>
    <xf numFmtId="0" fontId="72" fillId="49" borderId="44" xfId="53" applyFont="1" applyFill="1" applyBorder="1" applyAlignment="1">
      <alignment horizontal="left" vertical="top" wrapText="1"/>
      <protection/>
    </xf>
    <xf numFmtId="0" fontId="72" fillId="49" borderId="44" xfId="53" applyFont="1" applyFill="1" applyBorder="1" applyAlignment="1">
      <alignment horizontal="center" vertical="top" wrapText="1"/>
      <protection/>
    </xf>
    <xf numFmtId="49" fontId="72" fillId="49" borderId="44" xfId="53" applyNumberFormat="1" applyFont="1" applyFill="1" applyBorder="1" applyAlignment="1">
      <alignment horizontal="center" vertical="top"/>
      <protection/>
    </xf>
    <xf numFmtId="212" fontId="72" fillId="49" borderId="44" xfId="53" applyNumberFormat="1" applyFont="1" applyFill="1" applyBorder="1" applyAlignment="1">
      <alignment horizontal="right" vertical="top"/>
      <protection/>
    </xf>
    <xf numFmtId="189" fontId="73" fillId="49" borderId="35" xfId="53" applyNumberFormat="1" applyFont="1" applyFill="1" applyBorder="1" applyAlignment="1">
      <alignment horizontal="right" vertical="top"/>
      <protection/>
    </xf>
    <xf numFmtId="212" fontId="73" fillId="49" borderId="36" xfId="53" applyNumberFormat="1" applyFont="1" applyFill="1" applyBorder="1" applyAlignment="1">
      <alignment horizontal="right" vertical="top"/>
      <protection/>
    </xf>
    <xf numFmtId="212" fontId="72" fillId="31" borderId="20" xfId="53" applyNumberFormat="1" applyFont="1" applyFill="1" applyBorder="1" applyAlignment="1">
      <alignment horizontal="right" vertical="top"/>
      <protection/>
    </xf>
    <xf numFmtId="212" fontId="72" fillId="33" borderId="44" xfId="53" applyNumberFormat="1" applyFont="1" applyFill="1" applyBorder="1" applyAlignment="1">
      <alignment horizontal="right" vertical="top"/>
      <protection/>
    </xf>
    <xf numFmtId="10" fontId="72" fillId="33" borderId="12" xfId="53" applyNumberFormat="1" applyFont="1" applyFill="1" applyBorder="1" applyAlignment="1">
      <alignment horizontal="left" vertical="top" wrapText="1"/>
      <protection/>
    </xf>
    <xf numFmtId="189" fontId="72" fillId="49" borderId="32" xfId="53" applyNumberFormat="1" applyFont="1" applyFill="1" applyBorder="1" applyAlignment="1">
      <alignment horizontal="right" vertical="top"/>
      <protection/>
    </xf>
    <xf numFmtId="212" fontId="73" fillId="52" borderId="12" xfId="53" applyNumberFormat="1" applyFont="1" applyFill="1" applyBorder="1" applyAlignment="1">
      <alignment horizontal="right" vertical="top"/>
      <protection/>
    </xf>
    <xf numFmtId="212" fontId="9" fillId="49" borderId="20" xfId="0" applyNumberFormat="1" applyFont="1" applyFill="1" applyBorder="1" applyAlignment="1">
      <alignment horizontal="right" vertical="top" wrapText="1"/>
    </xf>
    <xf numFmtId="212" fontId="9" fillId="49" borderId="44" xfId="0" applyNumberFormat="1" applyFont="1" applyFill="1" applyBorder="1" applyAlignment="1">
      <alignment horizontal="right" vertical="top" wrapText="1"/>
    </xf>
    <xf numFmtId="212" fontId="72" fillId="50" borderId="44" xfId="53" applyNumberFormat="1" applyFont="1" applyFill="1" applyBorder="1" applyAlignment="1">
      <alignment vertical="top"/>
      <protection/>
    </xf>
    <xf numFmtId="212" fontId="72" fillId="2" borderId="44" xfId="53" applyNumberFormat="1" applyFont="1" applyFill="1" applyBorder="1" applyAlignment="1">
      <alignment vertical="top"/>
      <protection/>
    </xf>
    <xf numFmtId="212" fontId="7" fillId="33" borderId="35" xfId="0" applyNumberFormat="1" applyFont="1" applyFill="1" applyBorder="1" applyAlignment="1">
      <alignment vertical="top" wrapText="1"/>
    </xf>
    <xf numFmtId="189" fontId="73" fillId="52" borderId="12" xfId="53" applyNumberFormat="1" applyFont="1" applyFill="1" applyBorder="1" applyAlignment="1">
      <alignment horizontal="right" vertical="top"/>
      <protection/>
    </xf>
    <xf numFmtId="212" fontId="9" fillId="33" borderId="12" xfId="0" applyNumberFormat="1" applyFont="1" applyFill="1" applyBorder="1" applyAlignment="1">
      <alignment vertical="top"/>
    </xf>
    <xf numFmtId="212" fontId="7" fillId="33" borderId="12" xfId="0" applyNumberFormat="1" applyFont="1" applyFill="1" applyBorder="1" applyAlignment="1">
      <alignment vertical="top"/>
    </xf>
    <xf numFmtId="189" fontId="73" fillId="31" borderId="25" xfId="53" applyNumberFormat="1" applyFont="1" applyFill="1" applyBorder="1" applyAlignment="1">
      <alignment horizontal="right" vertical="top"/>
      <protection/>
    </xf>
    <xf numFmtId="212" fontId="73" fillId="31" borderId="38" xfId="53" applyNumberFormat="1" applyFont="1" applyFill="1" applyBorder="1" applyAlignment="1">
      <alignment horizontal="right" vertical="top"/>
      <protection/>
    </xf>
    <xf numFmtId="212" fontId="72" fillId="43" borderId="42" xfId="53" applyNumberFormat="1" applyFont="1" applyFill="1" applyBorder="1" applyAlignment="1">
      <alignment vertical="top"/>
      <protection/>
    </xf>
    <xf numFmtId="189" fontId="72" fillId="33" borderId="12" xfId="0" applyNumberFormat="1" applyFont="1" applyFill="1" applyBorder="1" applyAlignment="1">
      <alignment horizontal="right" vertical="top"/>
    </xf>
    <xf numFmtId="212" fontId="72" fillId="33" borderId="12" xfId="0" applyNumberFormat="1" applyFont="1" applyFill="1" applyBorder="1" applyAlignment="1">
      <alignment horizontal="right" vertical="top"/>
    </xf>
    <xf numFmtId="49" fontId="72" fillId="52" borderId="12" xfId="0" applyNumberFormat="1" applyFont="1" applyFill="1" applyBorder="1" applyAlignment="1">
      <alignment horizontal="right" vertical="top" wrapText="1"/>
    </xf>
    <xf numFmtId="0" fontId="72" fillId="52" borderId="12" xfId="0" applyFont="1" applyFill="1" applyBorder="1" applyAlignment="1">
      <alignment horizontal="left" vertical="top" wrapText="1"/>
    </xf>
    <xf numFmtId="0" fontId="72" fillId="52" borderId="12" xfId="53" applyFont="1" applyFill="1" applyBorder="1" applyAlignment="1">
      <alignment horizontal="center" vertical="top" wrapText="1"/>
      <protection/>
    </xf>
    <xf numFmtId="49" fontId="72" fillId="52" borderId="12" xfId="53" applyNumberFormat="1" applyFont="1" applyFill="1" applyBorder="1" applyAlignment="1">
      <alignment horizontal="center" vertical="top"/>
      <protection/>
    </xf>
    <xf numFmtId="212" fontId="72" fillId="53" borderId="12" xfId="53" applyNumberFormat="1" applyFont="1" applyFill="1" applyBorder="1" applyAlignment="1">
      <alignment vertical="top"/>
      <protection/>
    </xf>
    <xf numFmtId="212" fontId="72" fillId="52" borderId="12" xfId="53" applyNumberFormat="1" applyFont="1" applyFill="1" applyBorder="1" applyAlignment="1">
      <alignment horizontal="right" vertical="top"/>
      <protection/>
    </xf>
    <xf numFmtId="189" fontId="72" fillId="31" borderId="32" xfId="53" applyNumberFormat="1" applyFont="1" applyFill="1" applyBorder="1" applyAlignment="1">
      <alignment horizontal="right" vertical="top"/>
      <protection/>
    </xf>
    <xf numFmtId="212" fontId="72" fillId="31" borderId="33" xfId="53" applyNumberFormat="1" applyFont="1" applyFill="1" applyBorder="1" applyAlignment="1">
      <alignment horizontal="right" vertical="top"/>
      <protection/>
    </xf>
    <xf numFmtId="189" fontId="72" fillId="52" borderId="12" xfId="53" applyNumberFormat="1" applyFont="1" applyFill="1" applyBorder="1" applyAlignment="1">
      <alignment horizontal="right" vertical="top"/>
      <protection/>
    </xf>
    <xf numFmtId="49" fontId="9" fillId="52" borderId="12" xfId="0" applyNumberFormat="1" applyFont="1" applyFill="1" applyBorder="1" applyAlignment="1">
      <alignment horizontal="right" vertical="top"/>
    </xf>
    <xf numFmtId="0" fontId="72" fillId="52" borderId="12" xfId="53" applyFont="1" applyFill="1" applyBorder="1" applyAlignment="1">
      <alignment horizontal="left" vertical="top" wrapText="1"/>
      <protection/>
    </xf>
    <xf numFmtId="0" fontId="72" fillId="52" borderId="12" xfId="53" applyNumberFormat="1" applyFont="1" applyFill="1" applyBorder="1" applyAlignment="1">
      <alignment horizontal="center" vertical="top" wrapText="1"/>
      <protection/>
    </xf>
    <xf numFmtId="0" fontId="72" fillId="52" borderId="12" xfId="53" applyNumberFormat="1" applyFont="1" applyFill="1" applyBorder="1" applyAlignment="1">
      <alignment horizontal="right" vertical="top" wrapText="1"/>
      <protection/>
    </xf>
    <xf numFmtId="212" fontId="72" fillId="52" borderId="12" xfId="53" applyNumberFormat="1" applyFont="1" applyFill="1" applyBorder="1" applyAlignment="1">
      <alignment vertical="top"/>
      <protection/>
    </xf>
    <xf numFmtId="189" fontId="72" fillId="52" borderId="12" xfId="53" applyNumberFormat="1" applyFont="1" applyFill="1" applyBorder="1" applyAlignment="1">
      <alignment vertical="top"/>
      <protection/>
    </xf>
    <xf numFmtId="189" fontId="72" fillId="31" borderId="12" xfId="53" applyNumberFormat="1" applyFont="1" applyFill="1" applyBorder="1" applyAlignment="1">
      <alignment vertical="top"/>
      <protection/>
    </xf>
    <xf numFmtId="189" fontId="72" fillId="33" borderId="12" xfId="53" applyNumberFormat="1" applyFont="1" applyFill="1" applyBorder="1" applyAlignment="1">
      <alignment vertical="top"/>
      <protection/>
    </xf>
    <xf numFmtId="189" fontId="73" fillId="33" borderId="12" xfId="53" applyNumberFormat="1" applyFont="1" applyFill="1" applyBorder="1" applyAlignment="1">
      <alignment vertical="top"/>
      <protection/>
    </xf>
    <xf numFmtId="189" fontId="7" fillId="33" borderId="12" xfId="0" applyNumberFormat="1" applyFont="1" applyFill="1" applyBorder="1" applyAlignment="1">
      <alignment vertical="top"/>
    </xf>
    <xf numFmtId="49" fontId="7" fillId="54" borderId="12" xfId="0" applyNumberFormat="1" applyFont="1" applyFill="1" applyBorder="1" applyAlignment="1">
      <alignment horizontal="right" vertical="top"/>
    </xf>
    <xf numFmtId="0" fontId="13" fillId="54" borderId="12" xfId="0" applyFont="1" applyFill="1" applyBorder="1" applyAlignment="1">
      <alignment horizontal="center" vertical="top"/>
    </xf>
    <xf numFmtId="212" fontId="13" fillId="54" borderId="12" xfId="0" applyNumberFormat="1" applyFont="1" applyFill="1" applyBorder="1" applyAlignment="1">
      <alignment vertical="top"/>
    </xf>
    <xf numFmtId="189" fontId="9" fillId="54" borderId="12" xfId="0" applyNumberFormat="1" applyFont="1" applyFill="1" applyBorder="1" applyAlignment="1">
      <alignment vertical="top"/>
    </xf>
    <xf numFmtId="198" fontId="9" fillId="54" borderId="12" xfId="0" applyNumberFormat="1" applyFont="1" applyFill="1" applyBorder="1" applyAlignment="1">
      <alignment vertical="top"/>
    </xf>
    <xf numFmtId="189" fontId="72" fillId="12" borderId="12" xfId="53" applyNumberFormat="1" applyFont="1" applyFill="1" applyBorder="1" applyAlignment="1">
      <alignment horizontal="right" vertical="top"/>
      <protection/>
    </xf>
    <xf numFmtId="49" fontId="8" fillId="33" borderId="12" xfId="0" applyNumberFormat="1" applyFont="1" applyFill="1" applyBorder="1" applyAlignment="1">
      <alignment horizontal="right" vertical="top" wrapText="1"/>
    </xf>
    <xf numFmtId="0" fontId="8" fillId="34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right" vertical="top"/>
    </xf>
    <xf numFmtId="0" fontId="8" fillId="33" borderId="12" xfId="0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right" vertical="top"/>
    </xf>
    <xf numFmtId="0" fontId="10" fillId="33" borderId="12" xfId="0" applyFont="1" applyFill="1" applyBorder="1" applyAlignment="1">
      <alignment horizontal="left" vertical="top" wrapText="1"/>
    </xf>
    <xf numFmtId="49" fontId="10" fillId="55" borderId="12" xfId="0" applyNumberFormat="1" applyFont="1" applyFill="1" applyBorder="1" applyAlignment="1">
      <alignment horizontal="right" vertical="top" wrapText="1"/>
    </xf>
    <xf numFmtId="0" fontId="10" fillId="56" borderId="12" xfId="0" applyFont="1" applyFill="1" applyBorder="1" applyAlignment="1">
      <alignment horizontal="left" vertical="top" wrapText="1"/>
    </xf>
    <xf numFmtId="49" fontId="10" fillId="55" borderId="12" xfId="0" applyNumberFormat="1" applyFont="1" applyFill="1" applyBorder="1" applyAlignment="1">
      <alignment horizontal="right" vertical="top"/>
    </xf>
    <xf numFmtId="0" fontId="10" fillId="55" borderId="12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vertical="top" wrapText="1"/>
    </xf>
    <xf numFmtId="49" fontId="10" fillId="33" borderId="19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2" fontId="10" fillId="33" borderId="20" xfId="0" applyNumberFormat="1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49" fontId="10" fillId="55" borderId="12" xfId="0" applyNumberFormat="1" applyFont="1" applyFill="1" applyBorder="1" applyAlignment="1">
      <alignment horizontal="center" vertical="top"/>
    </xf>
    <xf numFmtId="212" fontId="10" fillId="55" borderId="12" xfId="0" applyNumberFormat="1" applyFont="1" applyFill="1" applyBorder="1" applyAlignment="1">
      <alignment horizontal="right" vertical="top"/>
    </xf>
    <xf numFmtId="189" fontId="10" fillId="55" borderId="12" xfId="0" applyNumberFormat="1" applyFont="1" applyFill="1" applyBorder="1" applyAlignment="1">
      <alignment horizontal="right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212" fontId="8" fillId="33" borderId="12" xfId="0" applyNumberFormat="1" applyFont="1" applyFill="1" applyBorder="1" applyAlignment="1">
      <alignment horizontal="right" vertical="top" wrapText="1"/>
    </xf>
    <xf numFmtId="189" fontId="8" fillId="33" borderId="12" xfId="0" applyNumberFormat="1" applyFont="1" applyFill="1" applyBorder="1" applyAlignment="1">
      <alignment horizontal="right" vertical="top" wrapText="1"/>
    </xf>
    <xf numFmtId="49" fontId="8" fillId="33" borderId="12" xfId="0" applyNumberFormat="1" applyFont="1" applyFill="1" applyBorder="1" applyAlignment="1">
      <alignment horizontal="center" vertical="top"/>
    </xf>
    <xf numFmtId="212" fontId="8" fillId="33" borderId="12" xfId="0" applyNumberFormat="1" applyFont="1" applyFill="1" applyBorder="1" applyAlignment="1">
      <alignment horizontal="right" vertical="top"/>
    </xf>
    <xf numFmtId="49" fontId="10" fillId="33" borderId="12" xfId="0" applyNumberFormat="1" applyFont="1" applyFill="1" applyBorder="1" applyAlignment="1">
      <alignment horizontal="center" vertical="top"/>
    </xf>
    <xf numFmtId="212" fontId="10" fillId="33" borderId="12" xfId="0" applyNumberFormat="1" applyFont="1" applyFill="1" applyBorder="1" applyAlignment="1">
      <alignment horizontal="right" vertical="top"/>
    </xf>
    <xf numFmtId="212" fontId="10" fillId="33" borderId="12" xfId="0" applyNumberFormat="1" applyFont="1" applyFill="1" applyBorder="1" applyAlignment="1">
      <alignment horizontal="right" vertical="top" wrapText="1"/>
    </xf>
    <xf numFmtId="189" fontId="10" fillId="33" borderId="12" xfId="0" applyNumberFormat="1" applyFont="1" applyFill="1" applyBorder="1" applyAlignment="1">
      <alignment horizontal="right" vertical="top" wrapText="1"/>
    </xf>
    <xf numFmtId="212" fontId="10" fillId="55" borderId="12" xfId="0" applyNumberFormat="1" applyFont="1" applyFill="1" applyBorder="1" applyAlignment="1">
      <alignment horizontal="right" vertical="top" wrapText="1"/>
    </xf>
    <xf numFmtId="49" fontId="8" fillId="34" borderId="12" xfId="54" applyNumberFormat="1" applyFont="1" applyFill="1" applyBorder="1" applyAlignment="1" applyProtection="1">
      <alignment horizontal="center" vertical="top"/>
      <protection/>
    </xf>
    <xf numFmtId="49" fontId="10" fillId="56" borderId="12" xfId="54" applyNumberFormat="1" applyFont="1" applyFill="1" applyBorder="1" applyAlignment="1" applyProtection="1">
      <alignment horizontal="center" vertical="top"/>
      <protection/>
    </xf>
    <xf numFmtId="189" fontId="8" fillId="55" borderId="12" xfId="0" applyNumberFormat="1" applyFont="1" applyFill="1" applyBorder="1" applyAlignment="1">
      <alignment horizontal="right" vertical="top" wrapText="1"/>
    </xf>
    <xf numFmtId="212" fontId="8" fillId="55" borderId="12" xfId="0" applyNumberFormat="1" applyFont="1" applyFill="1" applyBorder="1" applyAlignment="1">
      <alignment horizontal="right" vertical="top" wrapText="1"/>
    </xf>
    <xf numFmtId="49" fontId="8" fillId="57" borderId="12" xfId="0" applyNumberFormat="1" applyFont="1" applyFill="1" applyBorder="1" applyAlignment="1">
      <alignment horizontal="center" vertical="top"/>
    </xf>
    <xf numFmtId="212" fontId="10" fillId="57" borderId="12" xfId="0" applyNumberFormat="1" applyFont="1" applyFill="1" applyBorder="1" applyAlignment="1">
      <alignment horizontal="right" vertical="top"/>
    </xf>
    <xf numFmtId="189" fontId="10" fillId="57" borderId="12" xfId="0" applyNumberFormat="1" applyFont="1" applyFill="1" applyBorder="1" applyAlignment="1">
      <alignment horizontal="right" vertical="top" wrapText="1"/>
    </xf>
    <xf numFmtId="212" fontId="10" fillId="57" borderId="12" xfId="0" applyNumberFormat="1" applyFont="1" applyFill="1" applyBorder="1" applyAlignment="1">
      <alignment horizontal="right" vertical="top" wrapText="1"/>
    </xf>
    <xf numFmtId="4" fontId="0" fillId="33" borderId="0" xfId="0" applyNumberFormat="1" applyFill="1" applyAlignment="1">
      <alignment horizontal="right" vertical="top"/>
    </xf>
    <xf numFmtId="0" fontId="15" fillId="43" borderId="12" xfId="53" applyFont="1" applyFill="1" applyBorder="1" applyAlignment="1">
      <alignment horizontal="center" vertical="center"/>
      <protection/>
    </xf>
    <xf numFmtId="0" fontId="9" fillId="43" borderId="12" xfId="53" applyFont="1" applyFill="1" applyBorder="1" applyAlignment="1">
      <alignment horizontal="left" vertical="top"/>
      <protection/>
    </xf>
    <xf numFmtId="212" fontId="9" fillId="43" borderId="12" xfId="53" applyNumberFormat="1" applyFont="1" applyFill="1" applyBorder="1" applyAlignment="1">
      <alignment horizontal="right" wrapText="1"/>
      <protection/>
    </xf>
    <xf numFmtId="189" fontId="9" fillId="43" borderId="12" xfId="53" applyNumberFormat="1" applyFont="1" applyFill="1" applyBorder="1" applyAlignment="1">
      <alignment horizontal="right" wrapText="1"/>
      <protection/>
    </xf>
    <xf numFmtId="0" fontId="15" fillId="43" borderId="51" xfId="53" applyFont="1" applyFill="1" applyBorder="1" applyAlignment="1">
      <alignment horizontal="center" vertical="center"/>
      <protection/>
    </xf>
    <xf numFmtId="0" fontId="9" fillId="43" borderId="52" xfId="53" applyFont="1" applyFill="1" applyBorder="1" applyAlignment="1">
      <alignment horizontal="left" vertical="top"/>
      <protection/>
    </xf>
    <xf numFmtId="212" fontId="9" fillId="43" borderId="52" xfId="53" applyNumberFormat="1" applyFont="1" applyFill="1" applyBorder="1" applyAlignment="1">
      <alignment horizontal="right"/>
      <protection/>
    </xf>
    <xf numFmtId="189" fontId="9" fillId="43" borderId="52" xfId="53" applyNumberFormat="1" applyFont="1" applyFill="1" applyBorder="1" applyAlignment="1">
      <alignment horizontal="right"/>
      <protection/>
    </xf>
    <xf numFmtId="212" fontId="9" fillId="43" borderId="53" xfId="53" applyNumberFormat="1" applyFont="1" applyFill="1" applyBorder="1" applyAlignment="1">
      <alignment horizontal="right"/>
      <protection/>
    </xf>
    <xf numFmtId="2" fontId="12" fillId="33" borderId="29" xfId="0" applyNumberFormat="1" applyFont="1" applyFill="1" applyBorder="1" applyAlignment="1">
      <alignment horizontal="center" vertical="distributed"/>
    </xf>
    <xf numFmtId="2" fontId="9" fillId="33" borderId="26" xfId="0" applyNumberFormat="1" applyFont="1" applyFill="1" applyBorder="1" applyAlignment="1">
      <alignment horizontal="left" vertical="distributed" wrapText="1"/>
    </xf>
    <xf numFmtId="212" fontId="9" fillId="33" borderId="26" xfId="0" applyNumberFormat="1" applyFont="1" applyFill="1" applyBorder="1" applyAlignment="1">
      <alignment horizontal="right"/>
    </xf>
    <xf numFmtId="212" fontId="9" fillId="33" borderId="41" xfId="0" applyNumberFormat="1" applyFont="1" applyFill="1" applyBorder="1" applyAlignment="1">
      <alignment horizontal="right"/>
    </xf>
    <xf numFmtId="2" fontId="12" fillId="31" borderId="29" xfId="0" applyNumberFormat="1" applyFont="1" applyFill="1" applyBorder="1" applyAlignment="1">
      <alignment horizontal="center" vertical="distributed"/>
    </xf>
    <xf numFmtId="2" fontId="9" fillId="31" borderId="26" xfId="0" applyNumberFormat="1" applyFont="1" applyFill="1" applyBorder="1" applyAlignment="1">
      <alignment horizontal="left" vertical="distributed" wrapText="1"/>
    </xf>
    <xf numFmtId="212" fontId="9" fillId="31" borderId="26" xfId="0" applyNumberFormat="1" applyFont="1" applyFill="1" applyBorder="1" applyAlignment="1">
      <alignment horizontal="right"/>
    </xf>
    <xf numFmtId="212" fontId="9" fillId="31" borderId="41" xfId="0" applyNumberFormat="1" applyFont="1" applyFill="1" applyBorder="1" applyAlignment="1">
      <alignment horizontal="right"/>
    </xf>
    <xf numFmtId="10" fontId="10" fillId="33" borderId="12" xfId="0" applyNumberFormat="1" applyFont="1" applyFill="1" applyBorder="1" applyAlignment="1">
      <alignment horizontal="center" vertical="top" wrapText="1"/>
    </xf>
    <xf numFmtId="10" fontId="70" fillId="13" borderId="12" xfId="53" applyNumberFormat="1" applyFont="1" applyFill="1" applyBorder="1" applyAlignment="1">
      <alignment horizontal="right" vertical="top"/>
      <protection/>
    </xf>
    <xf numFmtId="10" fontId="70" fillId="4" borderId="12" xfId="53" applyNumberFormat="1" applyFont="1" applyFill="1" applyBorder="1" applyAlignment="1">
      <alignment horizontal="right" vertical="top"/>
      <protection/>
    </xf>
    <xf numFmtId="10" fontId="70" fillId="31" borderId="12" xfId="53" applyNumberFormat="1" applyFont="1" applyFill="1" applyBorder="1" applyAlignment="1">
      <alignment horizontal="right" vertical="top"/>
      <protection/>
    </xf>
    <xf numFmtId="10" fontId="71" fillId="33" borderId="12" xfId="53" applyNumberFormat="1" applyFont="1" applyFill="1" applyBorder="1" applyAlignment="1">
      <alignment horizontal="right" vertical="top"/>
      <protection/>
    </xf>
    <xf numFmtId="10" fontId="71" fillId="31" borderId="12" xfId="53" applyNumberFormat="1" applyFont="1" applyFill="1" applyBorder="1" applyAlignment="1">
      <alignment horizontal="right" vertical="top"/>
      <protection/>
    </xf>
    <xf numFmtId="10" fontId="71" fillId="33" borderId="12" xfId="0" applyNumberFormat="1" applyFont="1" applyFill="1" applyBorder="1" applyAlignment="1">
      <alignment horizontal="right" vertical="top"/>
    </xf>
    <xf numFmtId="10" fontId="70" fillId="33" borderId="12" xfId="53" applyNumberFormat="1" applyFont="1" applyFill="1" applyBorder="1" applyAlignment="1">
      <alignment horizontal="right" vertical="top"/>
      <protection/>
    </xf>
    <xf numFmtId="10" fontId="71" fillId="33" borderId="44" xfId="53" applyNumberFormat="1" applyFont="1" applyFill="1" applyBorder="1" applyAlignment="1">
      <alignment horizontal="right" vertical="top"/>
      <protection/>
    </xf>
    <xf numFmtId="10" fontId="15" fillId="4" borderId="12" xfId="0" applyNumberFormat="1" applyFont="1" applyFill="1" applyBorder="1" applyAlignment="1">
      <alignment horizontal="right" vertical="top" wrapText="1"/>
    </xf>
    <xf numFmtId="10" fontId="15" fillId="31" borderId="12" xfId="0" applyNumberFormat="1" applyFont="1" applyFill="1" applyBorder="1" applyAlignment="1">
      <alignment horizontal="right" vertical="top" wrapText="1"/>
    </xf>
    <xf numFmtId="10" fontId="70" fillId="38" borderId="12" xfId="53" applyNumberFormat="1" applyFont="1" applyFill="1" applyBorder="1" applyAlignment="1">
      <alignment horizontal="right" vertical="top"/>
      <protection/>
    </xf>
    <xf numFmtId="10" fontId="15" fillId="4" borderId="12" xfId="0" applyNumberFormat="1" applyFont="1" applyFill="1" applyBorder="1" applyAlignment="1">
      <alignment vertical="top" wrapText="1"/>
    </xf>
    <xf numFmtId="10" fontId="15" fillId="31" borderId="12" xfId="0" applyNumberFormat="1" applyFont="1" applyFill="1" applyBorder="1" applyAlignment="1">
      <alignment vertical="top" wrapText="1"/>
    </xf>
    <xf numFmtId="10" fontId="15" fillId="31" borderId="12" xfId="0" applyNumberFormat="1" applyFont="1" applyFill="1" applyBorder="1" applyAlignment="1">
      <alignment horizontal="right" vertical="top"/>
    </xf>
    <xf numFmtId="10" fontId="6" fillId="33" borderId="12" xfId="0" applyNumberFormat="1" applyFont="1" applyFill="1" applyBorder="1" applyAlignment="1">
      <alignment horizontal="right" vertical="top"/>
    </xf>
    <xf numFmtId="10" fontId="7" fillId="33" borderId="0" xfId="0" applyNumberFormat="1" applyFont="1" applyFill="1" applyAlignment="1">
      <alignment horizontal="right" vertical="top"/>
    </xf>
    <xf numFmtId="1" fontId="69" fillId="33" borderId="12" xfId="0" applyNumberFormat="1" applyFont="1" applyFill="1" applyBorder="1" applyAlignment="1">
      <alignment horizontal="center" vertical="top" wrapText="1"/>
    </xf>
    <xf numFmtId="198" fontId="71" fillId="33" borderId="12" xfId="53" applyNumberFormat="1" applyFont="1" applyFill="1" applyBorder="1" applyAlignment="1">
      <alignment horizontal="right" vertical="top"/>
      <protection/>
    </xf>
    <xf numFmtId="49" fontId="17" fillId="33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10" fontId="17" fillId="33" borderId="0" xfId="53" applyNumberFormat="1" applyFont="1" applyFill="1" applyAlignment="1">
      <alignment horizontal="right" vertical="top"/>
      <protection/>
    </xf>
    <xf numFmtId="0" fontId="0" fillId="0" borderId="0" xfId="0" applyAlignment="1">
      <alignment/>
    </xf>
    <xf numFmtId="0" fontId="9" fillId="33" borderId="12" xfId="53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9" fillId="34" borderId="12" xfId="53" applyFont="1" applyFill="1" applyBorder="1" applyAlignment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7" fillId="33" borderId="12" xfId="53" applyFont="1" applyFill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23" fillId="12" borderId="12" xfId="53" applyFont="1" applyFill="1" applyBorder="1" applyAlignment="1">
      <alignment horizontal="center" vertical="center" wrapText="1"/>
      <protection/>
    </xf>
    <xf numFmtId="0" fontId="24" fillId="12" borderId="12" xfId="0" applyFont="1" applyFill="1" applyBorder="1" applyAlignment="1">
      <alignment horizontal="center" vertical="center" wrapText="1"/>
    </xf>
    <xf numFmtId="0" fontId="9" fillId="6" borderId="12" xfId="53" applyFont="1" applyFill="1" applyBorder="1" applyAlignment="1">
      <alignment horizontal="left" vertical="top"/>
      <protection/>
    </xf>
    <xf numFmtId="0" fontId="0" fillId="6" borderId="12" xfId="0" applyFill="1" applyBorder="1" applyAlignment="1">
      <alignment horizontal="left" vertical="top"/>
    </xf>
    <xf numFmtId="0" fontId="9" fillId="35" borderId="12" xfId="53" applyFont="1" applyFill="1" applyBorder="1" applyAlignment="1">
      <alignment horizontal="left" vertical="top"/>
      <protection/>
    </xf>
    <xf numFmtId="0" fontId="9" fillId="43" borderId="12" xfId="53" applyFont="1" applyFill="1" applyBorder="1" applyAlignment="1">
      <alignment horizontal="left" vertical="top" wrapText="1"/>
      <protection/>
    </xf>
    <xf numFmtId="0" fontId="1" fillId="31" borderId="12" xfId="0" applyFont="1" applyFill="1" applyBorder="1" applyAlignment="1">
      <alignment horizontal="left" vertical="top" wrapText="1"/>
    </xf>
    <xf numFmtId="0" fontId="9" fillId="34" borderId="12" xfId="57" applyNumberFormat="1" applyFont="1" applyFill="1" applyBorder="1" applyAlignment="1" applyProtection="1">
      <alignment horizontal="left" vertical="top" wrapText="1"/>
      <protection/>
    </xf>
    <xf numFmtId="0" fontId="7" fillId="34" borderId="12" xfId="57" applyNumberFormat="1" applyFont="1" applyFill="1" applyBorder="1" applyAlignment="1" applyProtection="1">
      <alignment horizontal="left" vertical="top" wrapText="1"/>
      <protection/>
    </xf>
    <xf numFmtId="0" fontId="9" fillId="31" borderId="12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left" vertical="top" wrapText="1"/>
      <protection/>
    </xf>
    <xf numFmtId="0" fontId="9" fillId="43" borderId="12" xfId="57" applyNumberFormat="1" applyFont="1" applyFill="1" applyBorder="1" applyAlignment="1" applyProtection="1">
      <alignment horizontal="left" vertical="top" wrapText="1"/>
      <protection/>
    </xf>
    <xf numFmtId="0" fontId="0" fillId="31" borderId="12" xfId="0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center" vertical="top" wrapText="1"/>
    </xf>
    <xf numFmtId="0" fontId="26" fillId="33" borderId="0" xfId="0" applyFont="1" applyFill="1" applyAlignment="1">
      <alignment vertical="top" wrapText="1"/>
    </xf>
    <xf numFmtId="0" fontId="11" fillId="6" borderId="12" xfId="0" applyFont="1" applyFill="1" applyBorder="1" applyAlignment="1">
      <alignment horizontal="left" vertical="top"/>
    </xf>
    <xf numFmtId="10" fontId="72" fillId="12" borderId="12" xfId="53" applyNumberFormat="1" applyFont="1" applyFill="1" applyBorder="1" applyAlignment="1">
      <alignment horizontal="right" vertical="top" wrapText="1"/>
      <protection/>
    </xf>
    <xf numFmtId="0" fontId="13" fillId="33" borderId="0" xfId="53" applyNumberFormat="1" applyFont="1" applyFill="1" applyBorder="1" applyAlignment="1">
      <alignment horizontal="center" vertical="top"/>
      <protection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3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3" fillId="33" borderId="0" xfId="53" applyFont="1" applyFill="1" applyBorder="1" applyAlignment="1">
      <alignment horizontal="center" wrapText="1"/>
      <protection/>
    </xf>
    <xf numFmtId="0" fontId="7" fillId="33" borderId="54" xfId="55" applyNumberFormat="1" applyFont="1" applyFill="1" applyBorder="1" applyAlignment="1" applyProtection="1">
      <alignment horizontal="center" vertical="top"/>
      <protection/>
    </xf>
    <xf numFmtId="0" fontId="74" fillId="54" borderId="40" xfId="53" applyNumberFormat="1" applyFont="1" applyFill="1" applyBorder="1" applyAlignment="1">
      <alignment horizontal="left" vertical="top" wrapText="1"/>
      <protection/>
    </xf>
    <xf numFmtId="0" fontId="21" fillId="54" borderId="55" xfId="0" applyNumberFormat="1" applyFont="1" applyFill="1" applyBorder="1" applyAlignment="1">
      <alignment vertical="top"/>
    </xf>
    <xf numFmtId="0" fontId="21" fillId="54" borderId="56" xfId="0" applyNumberFormat="1" applyFont="1" applyFill="1" applyBorder="1" applyAlignment="1">
      <alignment vertical="top"/>
    </xf>
    <xf numFmtId="0" fontId="7" fillId="33" borderId="0" xfId="0" applyFont="1" applyFill="1" applyAlignment="1">
      <alignment horizontal="right" vertical="top" wrapText="1"/>
    </xf>
    <xf numFmtId="0" fontId="13" fillId="33" borderId="0" xfId="0" applyFont="1" applyFill="1" applyBorder="1" applyAlignment="1">
      <alignment horizontal="center" vertical="top" wrapText="1"/>
    </xf>
    <xf numFmtId="0" fontId="8" fillId="33" borderId="54" xfId="0" applyFont="1" applyFill="1" applyBorder="1" applyAlignment="1">
      <alignment horizontal="right" vertical="top" wrapText="1"/>
    </xf>
    <xf numFmtId="0" fontId="10" fillId="57" borderId="40" xfId="0" applyNumberFormat="1" applyFont="1" applyFill="1" applyBorder="1" applyAlignment="1">
      <alignment horizontal="right" vertical="top" wrapText="1"/>
    </xf>
    <xf numFmtId="0" fontId="0" fillId="57" borderId="56" xfId="0" applyNumberFormat="1" applyFill="1" applyBorder="1" applyAlignment="1">
      <alignment horizontal="right" vertical="top"/>
    </xf>
    <xf numFmtId="49" fontId="6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49" fontId="8" fillId="33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right" vertical="top" wrapText="1"/>
    </xf>
    <xf numFmtId="0" fontId="18" fillId="33" borderId="0" xfId="0" applyFont="1" applyFill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44" xfId="0" applyNumberFormat="1" applyFont="1" applyFill="1" applyBorder="1" applyAlignment="1">
      <alignment horizontal="center" vertical="center" wrapText="1"/>
    </xf>
    <xf numFmtId="181" fontId="10" fillId="33" borderId="12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80" zoomScaleSheetLayoutView="80" workbookViewId="0" topLeftCell="A1">
      <selection activeCell="G17" sqref="G17"/>
    </sheetView>
  </sheetViews>
  <sheetFormatPr defaultColWidth="9.00390625" defaultRowHeight="39.75" customHeight="1"/>
  <cols>
    <col min="1" max="1" width="7.625" style="53" customWidth="1"/>
    <col min="2" max="2" width="30.00390625" style="54" customWidth="1"/>
    <col min="3" max="3" width="27.75390625" style="55" customWidth="1"/>
    <col min="4" max="4" width="53.75390625" style="56" customWidth="1"/>
    <col min="5" max="5" width="15.375" style="61" customWidth="1"/>
    <col min="6" max="6" width="13.75390625" style="58" customWidth="1"/>
    <col min="7" max="7" width="14.375" style="276" customWidth="1"/>
    <col min="8" max="8" width="18.625" style="18" customWidth="1"/>
    <col min="9" max="9" width="16.00390625" style="103" customWidth="1"/>
    <col min="10" max="10" width="13.875" style="97" bestFit="1" customWidth="1"/>
    <col min="11" max="11" width="9.125" style="1" customWidth="1"/>
    <col min="12" max="16384" width="9.125" style="19" customWidth="1"/>
  </cols>
  <sheetData>
    <row r="1" spans="1:7" ht="24" customHeight="1">
      <c r="A1" s="226"/>
      <c r="B1" s="227"/>
      <c r="C1" s="227"/>
      <c r="D1" s="227"/>
      <c r="E1" s="228"/>
      <c r="F1" s="906" t="s">
        <v>268</v>
      </c>
      <c r="G1" s="907"/>
    </row>
    <row r="2" spans="1:7" ht="21" customHeight="1">
      <c r="A2" s="226"/>
      <c r="B2" s="227"/>
      <c r="C2" s="227"/>
      <c r="D2" s="227"/>
      <c r="E2" s="908" t="s">
        <v>509</v>
      </c>
      <c r="F2" s="909"/>
      <c r="G2" s="909"/>
    </row>
    <row r="3" spans="1:7" ht="21.75" customHeight="1">
      <c r="A3" s="226"/>
      <c r="B3" s="227"/>
      <c r="C3" s="227"/>
      <c r="D3" s="227"/>
      <c r="E3" s="908" t="s">
        <v>333</v>
      </c>
      <c r="F3" s="909"/>
      <c r="G3" s="909"/>
    </row>
    <row r="4" spans="1:7" ht="21" customHeight="1">
      <c r="A4" s="226"/>
      <c r="B4" s="227"/>
      <c r="C4" s="227"/>
      <c r="D4" s="227"/>
      <c r="E4" s="908" t="s">
        <v>287</v>
      </c>
      <c r="F4" s="909"/>
      <c r="G4" s="909"/>
    </row>
    <row r="5" spans="1:7" ht="21" customHeight="1">
      <c r="A5" s="932" t="s">
        <v>394</v>
      </c>
      <c r="B5" s="933"/>
      <c r="C5" s="933"/>
      <c r="D5" s="933"/>
      <c r="E5" s="933"/>
      <c r="F5" s="933"/>
      <c r="G5" s="933"/>
    </row>
    <row r="6" spans="1:11" s="20" customFormat="1" ht="22.5" customHeight="1">
      <c r="A6" s="930" t="s">
        <v>114</v>
      </c>
      <c r="B6" s="930"/>
      <c r="C6" s="930"/>
      <c r="D6" s="930"/>
      <c r="E6" s="930"/>
      <c r="F6" s="930"/>
      <c r="G6" s="930"/>
      <c r="H6" s="18"/>
      <c r="I6" s="103"/>
      <c r="J6" s="97"/>
      <c r="K6" s="12"/>
    </row>
    <row r="7" spans="1:6" ht="24.75" customHeight="1">
      <c r="A7" s="229"/>
      <c r="B7" s="230"/>
      <c r="C7" s="231"/>
      <c r="D7" s="233"/>
      <c r="E7" s="232"/>
      <c r="F7" s="234"/>
    </row>
    <row r="8" spans="1:10" ht="55.5" customHeight="1">
      <c r="A8" s="489" t="s">
        <v>0</v>
      </c>
      <c r="B8" s="490" t="s">
        <v>288</v>
      </c>
      <c r="C8" s="917" t="s">
        <v>289</v>
      </c>
      <c r="D8" s="918"/>
      <c r="E8" s="491" t="s">
        <v>369</v>
      </c>
      <c r="F8" s="491" t="s">
        <v>370</v>
      </c>
      <c r="G8" s="492" t="s">
        <v>102</v>
      </c>
      <c r="H8" s="23"/>
      <c r="I8" s="104"/>
      <c r="J8" s="98"/>
    </row>
    <row r="9" spans="1:11" s="25" customFormat="1" ht="39.75" customHeight="1">
      <c r="A9" s="216" t="s">
        <v>40</v>
      </c>
      <c r="B9" s="215" t="s">
        <v>174</v>
      </c>
      <c r="C9" s="921" t="s">
        <v>290</v>
      </c>
      <c r="D9" s="934"/>
      <c r="E9" s="217">
        <f>E10+E13+E19+E30</f>
        <v>9523.8</v>
      </c>
      <c r="F9" s="217">
        <f>F10+F13+F19+F30</f>
        <v>8293.833</v>
      </c>
      <c r="G9" s="261">
        <f>F9/E9</f>
        <v>0.870853335853336</v>
      </c>
      <c r="H9" s="23"/>
      <c r="I9" s="104"/>
      <c r="J9" s="105"/>
      <c r="K9" s="99"/>
    </row>
    <row r="10" spans="1:11" s="25" customFormat="1" ht="39.75" customHeight="1">
      <c r="A10" s="482" t="s">
        <v>5</v>
      </c>
      <c r="B10" s="483" t="s">
        <v>351</v>
      </c>
      <c r="C10" s="926" t="s">
        <v>352</v>
      </c>
      <c r="D10" s="929"/>
      <c r="E10" s="484">
        <f>E11</f>
        <v>9027</v>
      </c>
      <c r="F10" s="484">
        <f>F11</f>
        <v>7797.185</v>
      </c>
      <c r="G10" s="485">
        <f>F10/E10*100%</f>
        <v>0.8637626010856321</v>
      </c>
      <c r="H10" s="23"/>
      <c r="I10" s="104"/>
      <c r="J10" s="105"/>
      <c r="K10" s="99"/>
    </row>
    <row r="11" spans="1:11" s="30" customFormat="1" ht="39.75" customHeight="1">
      <c r="A11" s="222" t="s">
        <v>7</v>
      </c>
      <c r="B11" s="213" t="s">
        <v>353</v>
      </c>
      <c r="C11" s="910" t="s">
        <v>354</v>
      </c>
      <c r="D11" s="911"/>
      <c r="E11" s="223">
        <f>E12</f>
        <v>9027</v>
      </c>
      <c r="F11" s="223">
        <f>F12</f>
        <v>7797.185</v>
      </c>
      <c r="G11" s="262">
        <f aca="true" t="shared" si="0" ref="G11:G17">F11/E11</f>
        <v>0.8637626010856321</v>
      </c>
      <c r="H11" s="23"/>
      <c r="I11" s="104"/>
      <c r="J11" s="106"/>
      <c r="K11" s="1"/>
    </row>
    <row r="12" spans="1:10" ht="78.75" customHeight="1">
      <c r="A12" s="222"/>
      <c r="B12" s="225" t="s">
        <v>355</v>
      </c>
      <c r="C12" s="914" t="s">
        <v>356</v>
      </c>
      <c r="D12" s="911"/>
      <c r="E12" s="223">
        <v>9027</v>
      </c>
      <c r="F12" s="223">
        <v>7797.185</v>
      </c>
      <c r="G12" s="262">
        <f t="shared" si="0"/>
        <v>0.8637626010856321</v>
      </c>
      <c r="H12" s="23"/>
      <c r="I12" s="104"/>
      <c r="J12" s="106"/>
    </row>
    <row r="13" spans="1:10" ht="39.75" customHeight="1">
      <c r="A13" s="482" t="s">
        <v>13</v>
      </c>
      <c r="B13" s="486" t="s">
        <v>190</v>
      </c>
      <c r="C13" s="922" t="s">
        <v>357</v>
      </c>
      <c r="D13" s="929"/>
      <c r="E13" s="484">
        <f aca="true" t="shared" si="1" ref="E13:F15">E14</f>
        <v>220.4</v>
      </c>
      <c r="F13" s="484">
        <f t="shared" si="1"/>
        <v>220.303</v>
      </c>
      <c r="G13" s="485">
        <f t="shared" si="0"/>
        <v>0.999559891107078</v>
      </c>
      <c r="H13" s="23"/>
      <c r="I13" s="104"/>
      <c r="J13" s="106"/>
    </row>
    <row r="14" spans="1:10" ht="39.75" customHeight="1">
      <c r="A14" s="219" t="s">
        <v>15</v>
      </c>
      <c r="B14" s="224" t="s">
        <v>292</v>
      </c>
      <c r="C14" s="925" t="s">
        <v>293</v>
      </c>
      <c r="D14" s="911"/>
      <c r="E14" s="221">
        <f t="shared" si="1"/>
        <v>220.4</v>
      </c>
      <c r="F14" s="221">
        <f t="shared" si="1"/>
        <v>220.303</v>
      </c>
      <c r="G14" s="263">
        <f t="shared" si="0"/>
        <v>0.999559891107078</v>
      </c>
      <c r="H14" s="23"/>
      <c r="I14" s="104"/>
      <c r="J14" s="106"/>
    </row>
    <row r="15" spans="1:10" ht="39.75" customHeight="1">
      <c r="A15" s="219"/>
      <c r="B15" s="224" t="s">
        <v>294</v>
      </c>
      <c r="C15" s="925" t="s">
        <v>295</v>
      </c>
      <c r="D15" s="911"/>
      <c r="E15" s="221">
        <f t="shared" si="1"/>
        <v>220.4</v>
      </c>
      <c r="F15" s="221">
        <f t="shared" si="1"/>
        <v>220.303</v>
      </c>
      <c r="G15" s="263">
        <f t="shared" si="0"/>
        <v>0.999559891107078</v>
      </c>
      <c r="H15" s="23"/>
      <c r="I15" s="104"/>
      <c r="J15" s="106"/>
    </row>
    <row r="16" spans="1:10" ht="39.75" customHeight="1">
      <c r="A16" s="222"/>
      <c r="B16" s="224" t="s">
        <v>296</v>
      </c>
      <c r="C16" s="925" t="s">
        <v>297</v>
      </c>
      <c r="D16" s="911"/>
      <c r="E16" s="221">
        <v>220.4</v>
      </c>
      <c r="F16" s="221">
        <f>F17</f>
        <v>220.303</v>
      </c>
      <c r="G16" s="263">
        <f t="shared" si="0"/>
        <v>0.999559891107078</v>
      </c>
      <c r="H16" s="23"/>
      <c r="I16" s="104"/>
      <c r="J16" s="106"/>
    </row>
    <row r="17" spans="1:10" ht="39.75" customHeight="1">
      <c r="A17" s="219"/>
      <c r="B17" s="224" t="s">
        <v>358</v>
      </c>
      <c r="C17" s="925" t="s">
        <v>297</v>
      </c>
      <c r="D17" s="925"/>
      <c r="E17" s="221">
        <v>220.4</v>
      </c>
      <c r="F17" s="221">
        <v>220.303</v>
      </c>
      <c r="G17" s="263">
        <f t="shared" si="0"/>
        <v>0.999559891107078</v>
      </c>
      <c r="H17" s="23"/>
      <c r="I17" s="104"/>
      <c r="J17" s="106"/>
    </row>
    <row r="18" spans="1:10" ht="67.5" customHeight="1">
      <c r="A18" s="219"/>
      <c r="B18" s="224" t="s">
        <v>191</v>
      </c>
      <c r="C18" s="925" t="s">
        <v>298</v>
      </c>
      <c r="D18" s="911"/>
      <c r="E18" s="221">
        <v>0</v>
      </c>
      <c r="F18" s="221">
        <v>5E-07</v>
      </c>
      <c r="G18" s="263">
        <v>0</v>
      </c>
      <c r="H18" s="23"/>
      <c r="I18" s="104"/>
      <c r="J18" s="106"/>
    </row>
    <row r="19" spans="1:10" ht="39.75" customHeight="1">
      <c r="A19" s="482" t="s">
        <v>48</v>
      </c>
      <c r="B19" s="483" t="s">
        <v>359</v>
      </c>
      <c r="C19" s="928" t="s">
        <v>360</v>
      </c>
      <c r="D19" s="929"/>
      <c r="E19" s="484">
        <f>E20+E24</f>
        <v>274.4</v>
      </c>
      <c r="F19" s="484">
        <f>F20+F24</f>
        <v>274.345</v>
      </c>
      <c r="G19" s="485">
        <f>F19/E19</f>
        <v>0.9997995626822159</v>
      </c>
      <c r="H19" s="23"/>
      <c r="I19" s="104"/>
      <c r="J19" s="106"/>
    </row>
    <row r="20" spans="1:10" ht="59.25" customHeight="1">
      <c r="A20" s="222" t="s">
        <v>17</v>
      </c>
      <c r="B20" s="224" t="s">
        <v>302</v>
      </c>
      <c r="C20" s="914" t="s">
        <v>303</v>
      </c>
      <c r="D20" s="915"/>
      <c r="E20" s="221">
        <f>E22</f>
        <v>154.4</v>
      </c>
      <c r="F20" s="221">
        <f>F22</f>
        <v>154.4</v>
      </c>
      <c r="G20" s="263">
        <f>F20/E20</f>
        <v>1</v>
      </c>
      <c r="H20" s="23"/>
      <c r="I20" s="104"/>
      <c r="J20" s="106"/>
    </row>
    <row r="21" spans="1:10" ht="80.25" customHeight="1">
      <c r="A21" s="219" t="s">
        <v>371</v>
      </c>
      <c r="B21" s="224" t="s">
        <v>304</v>
      </c>
      <c r="C21" s="914" t="s">
        <v>273</v>
      </c>
      <c r="D21" s="911"/>
      <c r="E21" s="221">
        <v>0</v>
      </c>
      <c r="F21" s="221">
        <v>0</v>
      </c>
      <c r="G21" s="263">
        <v>0</v>
      </c>
      <c r="H21" s="23"/>
      <c r="I21" s="104"/>
      <c r="J21" s="106"/>
    </row>
    <row r="22" spans="1:10" ht="85.5" customHeight="1">
      <c r="A22" s="219" t="s">
        <v>372</v>
      </c>
      <c r="B22" s="224" t="s">
        <v>305</v>
      </c>
      <c r="C22" s="914" t="s">
        <v>368</v>
      </c>
      <c r="D22" s="911"/>
      <c r="E22" s="221">
        <v>154.4</v>
      </c>
      <c r="F22" s="221">
        <v>154.4</v>
      </c>
      <c r="G22" s="263">
        <f>F22/E22</f>
        <v>1</v>
      </c>
      <c r="H22" s="23"/>
      <c r="I22" s="104"/>
      <c r="J22" s="106"/>
    </row>
    <row r="23" spans="1:10" ht="69.75" customHeight="1">
      <c r="A23" s="219" t="s">
        <v>373</v>
      </c>
      <c r="B23" s="224" t="s">
        <v>361</v>
      </c>
      <c r="C23" s="914" t="s">
        <v>367</v>
      </c>
      <c r="D23" s="911"/>
      <c r="E23" s="221">
        <v>0</v>
      </c>
      <c r="F23" s="221">
        <v>0</v>
      </c>
      <c r="G23" s="263">
        <v>0</v>
      </c>
      <c r="H23" s="23"/>
      <c r="I23" s="104"/>
      <c r="J23" s="106"/>
    </row>
    <row r="24" spans="1:10" ht="69" customHeight="1">
      <c r="A24" s="222" t="s">
        <v>374</v>
      </c>
      <c r="B24" s="218" t="s">
        <v>306</v>
      </c>
      <c r="C24" s="910" t="s">
        <v>307</v>
      </c>
      <c r="D24" s="913"/>
      <c r="E24" s="223">
        <f>SUM(E25:E28)</f>
        <v>120</v>
      </c>
      <c r="F24" s="223">
        <f>SUM(F25:F28)</f>
        <v>119.945</v>
      </c>
      <c r="G24" s="262">
        <f>F24/E24</f>
        <v>0.9995416666666667</v>
      </c>
      <c r="H24" s="23"/>
      <c r="I24" s="104"/>
      <c r="J24" s="106"/>
    </row>
    <row r="25" spans="1:10" ht="143.25" customHeight="1">
      <c r="A25" s="219" t="s">
        <v>375</v>
      </c>
      <c r="B25" s="224" t="s">
        <v>308</v>
      </c>
      <c r="C25" s="914" t="s">
        <v>309</v>
      </c>
      <c r="D25" s="911"/>
      <c r="E25" s="221">
        <v>14</v>
      </c>
      <c r="F25" s="221">
        <v>13.986</v>
      </c>
      <c r="G25" s="263">
        <f>F25/E25*100%</f>
        <v>0.999</v>
      </c>
      <c r="H25" s="23"/>
      <c r="I25" s="104"/>
      <c r="J25" s="106"/>
    </row>
    <row r="26" spans="1:11" s="34" customFormat="1" ht="140.25" customHeight="1">
      <c r="A26" s="219" t="s">
        <v>376</v>
      </c>
      <c r="B26" s="224" t="s">
        <v>310</v>
      </c>
      <c r="C26" s="914" t="s">
        <v>309</v>
      </c>
      <c r="D26" s="911"/>
      <c r="E26" s="221">
        <v>6</v>
      </c>
      <c r="F26" s="221">
        <v>5.959</v>
      </c>
      <c r="G26" s="263">
        <f>F26/E26</f>
        <v>0.9931666666666666</v>
      </c>
      <c r="H26" s="24"/>
      <c r="I26" s="107"/>
      <c r="J26" s="108"/>
      <c r="K26" s="100"/>
    </row>
    <row r="27" spans="1:11" s="35" customFormat="1" ht="141.75" customHeight="1">
      <c r="A27" s="219" t="s">
        <v>377</v>
      </c>
      <c r="B27" s="224" t="s">
        <v>311</v>
      </c>
      <c r="C27" s="914" t="s">
        <v>309</v>
      </c>
      <c r="D27" s="911"/>
      <c r="E27" s="221">
        <v>0</v>
      </c>
      <c r="F27" s="221">
        <v>0</v>
      </c>
      <c r="G27" s="263">
        <v>0</v>
      </c>
      <c r="H27" s="24"/>
      <c r="I27" s="107"/>
      <c r="J27" s="17"/>
      <c r="K27" s="101"/>
    </row>
    <row r="28" spans="1:11" s="35" customFormat="1" ht="140.25" customHeight="1">
      <c r="A28" s="219" t="s">
        <v>378</v>
      </c>
      <c r="B28" s="224" t="s">
        <v>312</v>
      </c>
      <c r="C28" s="914" t="s">
        <v>309</v>
      </c>
      <c r="D28" s="911"/>
      <c r="E28" s="221">
        <v>100</v>
      </c>
      <c r="F28" s="221">
        <v>100</v>
      </c>
      <c r="G28" s="263">
        <f>F28/E28</f>
        <v>1</v>
      </c>
      <c r="H28" s="24"/>
      <c r="I28" s="107"/>
      <c r="J28" s="17"/>
      <c r="K28" s="101"/>
    </row>
    <row r="29" spans="1:11" s="35" customFormat="1" ht="51" customHeight="1">
      <c r="A29" s="219" t="s">
        <v>379</v>
      </c>
      <c r="B29" s="225" t="s">
        <v>362</v>
      </c>
      <c r="C29" s="916"/>
      <c r="D29" s="915"/>
      <c r="E29" s="221">
        <v>0</v>
      </c>
      <c r="F29" s="221">
        <v>0.01</v>
      </c>
      <c r="G29" s="263">
        <v>0</v>
      </c>
      <c r="H29" s="23"/>
      <c r="I29" s="104"/>
      <c r="J29" s="17"/>
      <c r="K29" s="101"/>
    </row>
    <row r="30" spans="1:11" s="35" customFormat="1" ht="39.75" customHeight="1">
      <c r="A30" s="482" t="s">
        <v>179</v>
      </c>
      <c r="B30" s="488" t="s">
        <v>193</v>
      </c>
      <c r="C30" s="926" t="s">
        <v>313</v>
      </c>
      <c r="D30" s="923"/>
      <c r="E30" s="484">
        <f>E31</f>
        <v>2</v>
      </c>
      <c r="F30" s="484">
        <f>F31</f>
        <v>2</v>
      </c>
      <c r="G30" s="485">
        <f aca="true" t="shared" si="2" ref="G30:G35">F30/E30</f>
        <v>1</v>
      </c>
      <c r="H30" s="23"/>
      <c r="I30" s="104"/>
      <c r="J30" s="17"/>
      <c r="K30" s="101"/>
    </row>
    <row r="31" spans="1:11" s="35" customFormat="1" ht="39.75" customHeight="1">
      <c r="A31" s="219" t="s">
        <v>380</v>
      </c>
      <c r="B31" s="224" t="s">
        <v>314</v>
      </c>
      <c r="C31" s="914" t="s">
        <v>275</v>
      </c>
      <c r="D31" s="911"/>
      <c r="E31" s="221">
        <f>E32</f>
        <v>2</v>
      </c>
      <c r="F31" s="221">
        <f>F32</f>
        <v>2</v>
      </c>
      <c r="G31" s="263">
        <f t="shared" si="2"/>
        <v>1</v>
      </c>
      <c r="H31" s="23"/>
      <c r="I31" s="104"/>
      <c r="J31" s="17"/>
      <c r="K31" s="101"/>
    </row>
    <row r="32" spans="1:10" ht="39.75" customHeight="1">
      <c r="A32" s="219"/>
      <c r="B32" s="224" t="s">
        <v>315</v>
      </c>
      <c r="C32" s="914" t="s">
        <v>300</v>
      </c>
      <c r="D32" s="915"/>
      <c r="E32" s="221">
        <v>2</v>
      </c>
      <c r="F32" s="221">
        <v>2</v>
      </c>
      <c r="G32" s="263">
        <f t="shared" si="2"/>
        <v>1</v>
      </c>
      <c r="H32" s="24"/>
      <c r="I32" s="107"/>
      <c r="J32" s="106"/>
    </row>
    <row r="33" spans="1:11" s="35" customFormat="1" ht="39.75" customHeight="1">
      <c r="A33" s="216" t="s">
        <v>41</v>
      </c>
      <c r="B33" s="215" t="s">
        <v>194</v>
      </c>
      <c r="C33" s="921" t="s">
        <v>316</v>
      </c>
      <c r="D33" s="920"/>
      <c r="E33" s="217">
        <f>E34</f>
        <v>58965.200000000004</v>
      </c>
      <c r="F33" s="217">
        <f>F34</f>
        <v>58615.442</v>
      </c>
      <c r="G33" s="261">
        <f t="shared" si="2"/>
        <v>0.9940683996662438</v>
      </c>
      <c r="H33" s="24"/>
      <c r="I33" s="107"/>
      <c r="J33" s="17"/>
      <c r="K33" s="101"/>
    </row>
    <row r="34" spans="1:11" s="35" customFormat="1" ht="39.75" customHeight="1">
      <c r="A34" s="482" t="s">
        <v>21</v>
      </c>
      <c r="B34" s="486" t="s">
        <v>195</v>
      </c>
      <c r="C34" s="922" t="s">
        <v>50</v>
      </c>
      <c r="D34" s="923"/>
      <c r="E34" s="484">
        <f>E35+E37</f>
        <v>58965.200000000004</v>
      </c>
      <c r="F34" s="484">
        <f>F35+F37</f>
        <v>58615.442</v>
      </c>
      <c r="G34" s="485">
        <f t="shared" si="2"/>
        <v>0.9940683996662438</v>
      </c>
      <c r="H34" s="23"/>
      <c r="I34" s="104"/>
      <c r="J34" s="17"/>
      <c r="K34" s="101"/>
    </row>
    <row r="35" spans="1:11" s="35" customFormat="1" ht="39.75" customHeight="1">
      <c r="A35" s="222" t="s">
        <v>23</v>
      </c>
      <c r="B35" s="220" t="s">
        <v>363</v>
      </c>
      <c r="C35" s="912" t="s">
        <v>364</v>
      </c>
      <c r="D35" s="913"/>
      <c r="E35" s="223">
        <f>E36</f>
        <v>47869.8</v>
      </c>
      <c r="F35" s="223">
        <f>F36</f>
        <v>47869.8</v>
      </c>
      <c r="G35" s="262">
        <f t="shared" si="2"/>
        <v>1</v>
      </c>
      <c r="H35" s="23"/>
      <c r="I35" s="104"/>
      <c r="J35" s="17"/>
      <c r="K35" s="101"/>
    </row>
    <row r="36" spans="1:11" s="35" customFormat="1" ht="39.75" customHeight="1">
      <c r="A36" s="219"/>
      <c r="B36" s="214" t="s">
        <v>365</v>
      </c>
      <c r="C36" s="927" t="s">
        <v>366</v>
      </c>
      <c r="D36" s="911"/>
      <c r="E36" s="221">
        <v>47869.8</v>
      </c>
      <c r="F36" s="221">
        <v>47869.8</v>
      </c>
      <c r="G36" s="263">
        <v>0</v>
      </c>
      <c r="H36" s="23"/>
      <c r="I36" s="104"/>
      <c r="J36" s="17"/>
      <c r="K36" s="101"/>
    </row>
    <row r="37" spans="1:11" s="35" customFormat="1" ht="39.75" customHeight="1">
      <c r="A37" s="222" t="s">
        <v>381</v>
      </c>
      <c r="B37" s="220" t="s">
        <v>317</v>
      </c>
      <c r="C37" s="912" t="s">
        <v>318</v>
      </c>
      <c r="D37" s="913"/>
      <c r="E37" s="223">
        <f>E38+E42</f>
        <v>11095.4</v>
      </c>
      <c r="F37" s="223">
        <f>F38+F42</f>
        <v>10745.642</v>
      </c>
      <c r="G37" s="262">
        <f aca="true" t="shared" si="3" ref="G37:G46">F37/E37</f>
        <v>0.9684772067703733</v>
      </c>
      <c r="H37" s="23"/>
      <c r="I37" s="104"/>
      <c r="J37" s="17"/>
      <c r="K37" s="101"/>
    </row>
    <row r="38" spans="1:11" s="35" customFormat="1" ht="39.75" customHeight="1">
      <c r="A38" s="222" t="s">
        <v>382</v>
      </c>
      <c r="B38" s="218" t="s">
        <v>319</v>
      </c>
      <c r="C38" s="924" t="s">
        <v>51</v>
      </c>
      <c r="D38" s="913"/>
      <c r="E38" s="223">
        <f>E39</f>
        <v>1974.6</v>
      </c>
      <c r="F38" s="223">
        <f>F39</f>
        <v>1967.876</v>
      </c>
      <c r="G38" s="262">
        <f t="shared" si="3"/>
        <v>0.9965947533677707</v>
      </c>
      <c r="H38" s="23"/>
      <c r="I38" s="104"/>
      <c r="J38" s="17"/>
      <c r="K38" s="101"/>
    </row>
    <row r="39" spans="1:11" s="35" customFormat="1" ht="57" customHeight="1">
      <c r="A39" s="222"/>
      <c r="B39" s="224" t="s">
        <v>320</v>
      </c>
      <c r="C39" s="925" t="s">
        <v>321</v>
      </c>
      <c r="D39" s="915"/>
      <c r="E39" s="221">
        <f>E40+E41</f>
        <v>1974.6</v>
      </c>
      <c r="F39" s="221">
        <f>F40+F41</f>
        <v>1967.876</v>
      </c>
      <c r="G39" s="263">
        <f t="shared" si="3"/>
        <v>0.9965947533677707</v>
      </c>
      <c r="H39" s="23"/>
      <c r="I39" s="104"/>
      <c r="J39" s="17"/>
      <c r="K39" s="101"/>
    </row>
    <row r="40" spans="1:11" s="35" customFormat="1" ht="63.75" customHeight="1">
      <c r="A40" s="222"/>
      <c r="B40" s="224" t="s">
        <v>322</v>
      </c>
      <c r="C40" s="914" t="s">
        <v>78</v>
      </c>
      <c r="D40" s="915"/>
      <c r="E40" s="221">
        <v>1966.8</v>
      </c>
      <c r="F40" s="221">
        <v>1960.077</v>
      </c>
      <c r="G40" s="263">
        <f t="shared" si="3"/>
        <v>0.9965817571690055</v>
      </c>
      <c r="H40" s="23"/>
      <c r="I40" s="104"/>
      <c r="J40" s="17"/>
      <c r="K40" s="101"/>
    </row>
    <row r="41" spans="1:11" s="35" customFormat="1" ht="87" customHeight="1">
      <c r="A41" s="219"/>
      <c r="B41" s="224" t="s">
        <v>323</v>
      </c>
      <c r="C41" s="914" t="s">
        <v>79</v>
      </c>
      <c r="D41" s="911"/>
      <c r="E41" s="221">
        <v>7.8</v>
      </c>
      <c r="F41" s="221">
        <v>7.799</v>
      </c>
      <c r="G41" s="263">
        <f t="shared" si="3"/>
        <v>0.9998717948717949</v>
      </c>
      <c r="H41" s="23"/>
      <c r="I41" s="104"/>
      <c r="J41" s="17"/>
      <c r="K41" s="101"/>
    </row>
    <row r="42" spans="1:11" s="35" customFormat="1" ht="39" customHeight="1">
      <c r="A42" s="222" t="s">
        <v>383</v>
      </c>
      <c r="B42" s="218" t="s">
        <v>324</v>
      </c>
      <c r="C42" s="910" t="s">
        <v>325</v>
      </c>
      <c r="D42" s="911"/>
      <c r="E42" s="223">
        <f>E43</f>
        <v>9120.8</v>
      </c>
      <c r="F42" s="223">
        <f>F43</f>
        <v>8777.766</v>
      </c>
      <c r="G42" s="262">
        <f t="shared" si="3"/>
        <v>0.9623899219366723</v>
      </c>
      <c r="H42" s="23"/>
      <c r="I42" s="104"/>
      <c r="J42" s="17"/>
      <c r="K42" s="101"/>
    </row>
    <row r="43" spans="1:11" s="35" customFormat="1" ht="53.25" customHeight="1">
      <c r="A43" s="219"/>
      <c r="B43" s="224" t="s">
        <v>326</v>
      </c>
      <c r="C43" s="914" t="s">
        <v>327</v>
      </c>
      <c r="D43" s="915"/>
      <c r="E43" s="221">
        <f>SUM(E44:E45)</f>
        <v>9120.8</v>
      </c>
      <c r="F43" s="221">
        <f>SUM(F44:F45)</f>
        <v>8777.766</v>
      </c>
      <c r="G43" s="263">
        <f t="shared" si="3"/>
        <v>0.9623899219366723</v>
      </c>
      <c r="H43" s="23"/>
      <c r="I43" s="104"/>
      <c r="J43" s="17"/>
      <c r="K43" s="101"/>
    </row>
    <row r="44" spans="1:10" ht="36" customHeight="1">
      <c r="A44" s="219"/>
      <c r="B44" s="224" t="s">
        <v>328</v>
      </c>
      <c r="C44" s="914" t="s">
        <v>80</v>
      </c>
      <c r="D44" s="915"/>
      <c r="E44" s="221">
        <v>5724.2</v>
      </c>
      <c r="F44" s="221">
        <v>5550.666</v>
      </c>
      <c r="G44" s="263">
        <f t="shared" si="3"/>
        <v>0.9696841480032145</v>
      </c>
      <c r="H44" s="24"/>
      <c r="I44" s="107"/>
      <c r="J44" s="106"/>
    </row>
    <row r="45" spans="1:10" ht="47.25" customHeight="1">
      <c r="A45" s="219"/>
      <c r="B45" s="224" t="s">
        <v>329</v>
      </c>
      <c r="C45" s="914" t="s">
        <v>81</v>
      </c>
      <c r="D45" s="915"/>
      <c r="E45" s="221">
        <v>3396.6</v>
      </c>
      <c r="F45" s="221">
        <v>3227.1</v>
      </c>
      <c r="G45" s="263">
        <f t="shared" si="3"/>
        <v>0.950097155979509</v>
      </c>
      <c r="H45" s="24"/>
      <c r="I45" s="107"/>
      <c r="J45" s="106"/>
    </row>
    <row r="46" spans="1:10" ht="39.75" customHeight="1">
      <c r="A46" s="216"/>
      <c r="B46" s="487"/>
      <c r="C46" s="919" t="s">
        <v>330</v>
      </c>
      <c r="D46" s="920"/>
      <c r="E46" s="217">
        <f>E33+E9</f>
        <v>68489</v>
      </c>
      <c r="F46" s="217">
        <f>F33+F9</f>
        <v>66909.27500000001</v>
      </c>
      <c r="G46" s="261">
        <f t="shared" si="3"/>
        <v>0.9769346172378047</v>
      </c>
      <c r="H46" s="24"/>
      <c r="I46" s="107"/>
      <c r="J46" s="106"/>
    </row>
    <row r="47" spans="1:10" ht="39.75" customHeight="1">
      <c r="A47" s="235"/>
      <c r="B47" s="236"/>
      <c r="C47" s="237"/>
      <c r="D47" s="238"/>
      <c r="E47" s="239"/>
      <c r="F47" s="239"/>
      <c r="G47" s="264"/>
      <c r="H47" s="24"/>
      <c r="I47" s="107"/>
      <c r="J47" s="106"/>
    </row>
    <row r="48" spans="1:10" ht="39.75" customHeight="1">
      <c r="A48" s="4"/>
      <c r="B48" s="240"/>
      <c r="C48" s="241"/>
      <c r="D48" s="2"/>
      <c r="E48" s="242"/>
      <c r="F48" s="242"/>
      <c r="G48" s="265"/>
      <c r="H48" s="24"/>
      <c r="I48" s="107"/>
      <c r="J48" s="106"/>
    </row>
    <row r="49" spans="1:10" ht="39.75" customHeight="1">
      <c r="A49" s="4"/>
      <c r="B49" s="240"/>
      <c r="C49" s="241"/>
      <c r="D49" s="2"/>
      <c r="E49" s="242"/>
      <c r="F49" s="242"/>
      <c r="G49" s="265"/>
      <c r="H49" s="24"/>
      <c r="I49" s="107"/>
      <c r="J49" s="106"/>
    </row>
    <row r="50" spans="1:10" ht="39.75" customHeight="1">
      <c r="A50" s="4"/>
      <c r="B50" s="240"/>
      <c r="C50" s="241"/>
      <c r="D50" s="2"/>
      <c r="E50" s="242"/>
      <c r="F50" s="242"/>
      <c r="G50" s="265"/>
      <c r="H50" s="24"/>
      <c r="I50" s="107"/>
      <c r="J50" s="106"/>
    </row>
    <row r="51" spans="1:10" ht="39.75" customHeight="1">
      <c r="A51" s="6"/>
      <c r="B51" s="243"/>
      <c r="C51" s="244"/>
      <c r="D51" s="8"/>
      <c r="E51" s="245"/>
      <c r="F51" s="245"/>
      <c r="G51" s="265"/>
      <c r="H51" s="24"/>
      <c r="I51" s="107"/>
      <c r="J51" s="106"/>
    </row>
    <row r="52" spans="1:10" ht="39.75" customHeight="1">
      <c r="A52" s="6"/>
      <c r="B52" s="243"/>
      <c r="C52" s="244"/>
      <c r="D52" s="8"/>
      <c r="E52" s="245"/>
      <c r="F52" s="245"/>
      <c r="G52" s="265"/>
      <c r="H52" s="24"/>
      <c r="I52" s="107"/>
      <c r="J52" s="106"/>
    </row>
    <row r="53" spans="1:10" ht="39.75" customHeight="1">
      <c r="A53" s="246"/>
      <c r="B53" s="247"/>
      <c r="C53" s="248"/>
      <c r="D53" s="249"/>
      <c r="E53" s="250"/>
      <c r="F53" s="250"/>
      <c r="G53" s="266"/>
      <c r="H53" s="23"/>
      <c r="I53" s="104"/>
      <c r="J53" s="106"/>
    </row>
    <row r="54" spans="1:10" ht="39.75" customHeight="1">
      <c r="A54" s="251"/>
      <c r="B54" s="252"/>
      <c r="C54" s="253"/>
      <c r="D54" s="254"/>
      <c r="E54" s="255"/>
      <c r="F54" s="255"/>
      <c r="G54" s="267"/>
      <c r="H54" s="24"/>
      <c r="I54" s="107"/>
      <c r="J54" s="106"/>
    </row>
    <row r="55" spans="1:10" ht="39.75" customHeight="1">
      <c r="A55" s="256"/>
      <c r="B55" s="257"/>
      <c r="C55" s="258"/>
      <c r="D55" s="259"/>
      <c r="E55" s="260"/>
      <c r="F55" s="260"/>
      <c r="G55" s="268"/>
      <c r="H55" s="24"/>
      <c r="I55" s="107"/>
      <c r="J55" s="106"/>
    </row>
    <row r="56" spans="1:11" s="25" customFormat="1" ht="39.75" customHeight="1">
      <c r="A56" s="6"/>
      <c r="B56" s="243"/>
      <c r="C56" s="244"/>
      <c r="D56" s="8"/>
      <c r="E56" s="245"/>
      <c r="F56" s="245"/>
      <c r="G56" s="269"/>
      <c r="H56" s="24"/>
      <c r="I56" s="107"/>
      <c r="J56" s="105"/>
      <c r="K56" s="99"/>
    </row>
    <row r="57" spans="1:11" s="25" customFormat="1" ht="39.75" customHeight="1">
      <c r="A57" s="6"/>
      <c r="B57" s="243"/>
      <c r="C57" s="244"/>
      <c r="D57" s="8"/>
      <c r="E57" s="245"/>
      <c r="F57" s="245"/>
      <c r="G57" s="269"/>
      <c r="H57" s="24"/>
      <c r="I57" s="107"/>
      <c r="J57" s="105"/>
      <c r="K57" s="99"/>
    </row>
    <row r="58" spans="1:10" ht="39.75" customHeight="1">
      <c r="A58" s="6"/>
      <c r="B58" s="243"/>
      <c r="C58" s="244"/>
      <c r="D58" s="8"/>
      <c r="E58" s="245"/>
      <c r="F58" s="245"/>
      <c r="G58" s="269"/>
      <c r="H58" s="24"/>
      <c r="I58" s="107"/>
      <c r="J58" s="106"/>
    </row>
    <row r="59" spans="1:10" ht="39.75" customHeight="1">
      <c r="A59" s="4"/>
      <c r="B59" s="240"/>
      <c r="C59" s="241"/>
      <c r="D59" s="2"/>
      <c r="E59" s="242"/>
      <c r="F59" s="242"/>
      <c r="G59" s="265"/>
      <c r="H59" s="23"/>
      <c r="I59" s="104"/>
      <c r="J59" s="106"/>
    </row>
    <row r="60" spans="1:10" ht="39.75" customHeight="1">
      <c r="A60" s="4"/>
      <c r="B60" s="240"/>
      <c r="C60" s="241"/>
      <c r="D60" s="2"/>
      <c r="E60" s="242"/>
      <c r="F60" s="242"/>
      <c r="G60" s="265"/>
      <c r="H60" s="23"/>
      <c r="I60" s="104"/>
      <c r="J60" s="106"/>
    </row>
    <row r="61" spans="1:10" ht="39.75" customHeight="1">
      <c r="A61" s="26"/>
      <c r="B61" s="7"/>
      <c r="C61" s="27"/>
      <c r="D61" s="28"/>
      <c r="E61" s="29"/>
      <c r="F61" s="29"/>
      <c r="G61" s="270"/>
      <c r="H61" s="24"/>
      <c r="I61" s="107"/>
      <c r="J61" s="106"/>
    </row>
    <row r="62" spans="1:10" ht="39.75" customHeight="1">
      <c r="A62" s="26"/>
      <c r="B62" s="7"/>
      <c r="C62" s="27"/>
      <c r="D62" s="36"/>
      <c r="E62" s="29"/>
      <c r="F62" s="29"/>
      <c r="G62" s="270"/>
      <c r="H62" s="24"/>
      <c r="I62" s="107"/>
      <c r="J62" s="106"/>
    </row>
    <row r="63" spans="1:10" ht="39.75" customHeight="1">
      <c r="A63" s="31"/>
      <c r="B63" s="3"/>
      <c r="C63" s="32"/>
      <c r="D63" s="37"/>
      <c r="E63" s="33"/>
      <c r="F63" s="33"/>
      <c r="G63" s="271"/>
      <c r="H63" s="23"/>
      <c r="I63" s="104"/>
      <c r="J63" s="106"/>
    </row>
    <row r="64" spans="1:11" s="43" customFormat="1" ht="39.75" customHeight="1">
      <c r="A64" s="38"/>
      <c r="B64" s="39"/>
      <c r="C64" s="40"/>
      <c r="D64" s="41"/>
      <c r="E64" s="42"/>
      <c r="F64" s="42"/>
      <c r="G64" s="272"/>
      <c r="H64" s="23"/>
      <c r="I64" s="104"/>
      <c r="J64" s="106"/>
      <c r="K64" s="102"/>
    </row>
    <row r="65" spans="1:11" s="30" customFormat="1" ht="39.75" customHeight="1">
      <c r="A65" s="118"/>
      <c r="B65" s="119"/>
      <c r="C65" s="120"/>
      <c r="D65" s="121"/>
      <c r="E65" s="122"/>
      <c r="F65" s="122"/>
      <c r="G65" s="273"/>
      <c r="H65" s="24"/>
      <c r="I65" s="107"/>
      <c r="J65" s="106"/>
      <c r="K65" s="1"/>
    </row>
    <row r="66" spans="1:11" s="30" customFormat="1" ht="39.75" customHeight="1">
      <c r="A66" s="44"/>
      <c r="B66" s="45"/>
      <c r="C66" s="46"/>
      <c r="D66" s="47"/>
      <c r="E66" s="57"/>
      <c r="F66" s="59"/>
      <c r="G66" s="274"/>
      <c r="H66" s="23"/>
      <c r="I66" s="104"/>
      <c r="J66" s="106"/>
      <c r="K66" s="1"/>
    </row>
    <row r="67" spans="1:11" s="49" customFormat="1" ht="39.75" customHeight="1">
      <c r="A67" s="931"/>
      <c r="B67" s="931"/>
      <c r="C67" s="931"/>
      <c r="D67" s="931"/>
      <c r="E67" s="931"/>
      <c r="F67" s="931"/>
      <c r="G67" s="931"/>
      <c r="H67" s="48"/>
      <c r="I67" s="109"/>
      <c r="J67" s="97"/>
      <c r="K67" s="12"/>
    </row>
    <row r="68" spans="1:9" ht="39.75" customHeight="1">
      <c r="A68" s="50"/>
      <c r="B68" s="51"/>
      <c r="C68" s="21"/>
      <c r="D68" s="52"/>
      <c r="E68" s="60"/>
      <c r="F68" s="60"/>
      <c r="G68" s="275"/>
      <c r="H68" s="1"/>
      <c r="I68" s="12"/>
    </row>
  </sheetData>
  <sheetProtection/>
  <mergeCells count="46">
    <mergeCell ref="A6:G6"/>
    <mergeCell ref="A67:G67"/>
    <mergeCell ref="A5:G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0:D30"/>
    <mergeCell ref="C31:D31"/>
    <mergeCell ref="C32:D32"/>
    <mergeCell ref="C36:D36"/>
    <mergeCell ref="C22:D22"/>
    <mergeCell ref="C23:D23"/>
    <mergeCell ref="C24:D24"/>
    <mergeCell ref="C25:D25"/>
    <mergeCell ref="C26:D26"/>
    <mergeCell ref="C27:D27"/>
    <mergeCell ref="C44:D44"/>
    <mergeCell ref="C45:D45"/>
    <mergeCell ref="C8:D8"/>
    <mergeCell ref="C46:D46"/>
    <mergeCell ref="C43:D43"/>
    <mergeCell ref="C33:D33"/>
    <mergeCell ref="C34:D34"/>
    <mergeCell ref="C35:D35"/>
    <mergeCell ref="C38:D38"/>
    <mergeCell ref="C39:D39"/>
    <mergeCell ref="F1:G1"/>
    <mergeCell ref="E2:G2"/>
    <mergeCell ref="E3:G3"/>
    <mergeCell ref="E4:G4"/>
    <mergeCell ref="C42:D42"/>
    <mergeCell ref="C37:D37"/>
    <mergeCell ref="C40:D40"/>
    <mergeCell ref="C41:D41"/>
    <mergeCell ref="C28:D28"/>
    <mergeCell ref="C29:D29"/>
  </mergeCells>
  <printOptions/>
  <pageMargins left="1.1811023622047245" right="0.3937007874015748" top="0.5905511811023623" bottom="0.5905511811023623" header="0.1968503937007874" footer="0.31496062992125984"/>
  <pageSetup fitToHeight="3" fitToWidth="1" horizontalDpi="600" verticalDpi="600" orientation="portrait" paperSize="9" scale="53" r:id="rId1"/>
  <rowBreaks count="2" manualBreakCount="2">
    <brk id="59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5"/>
  <sheetViews>
    <sheetView view="pageBreakPreview" zoomScale="90" zoomScaleSheetLayoutView="90" zoomScalePageLayoutView="0" workbookViewId="0" topLeftCell="A1">
      <selection activeCell="D18" sqref="D18"/>
    </sheetView>
  </sheetViews>
  <sheetFormatPr defaultColWidth="9.00390625" defaultRowHeight="12.75"/>
  <cols>
    <col min="1" max="1" width="7.75390625" style="9" customWidth="1"/>
    <col min="2" max="2" width="74.125" style="10" customWidth="1"/>
    <col min="3" max="4" width="9.375" style="10" customWidth="1"/>
    <col min="5" max="5" width="13.25390625" style="281" customWidth="1"/>
    <col min="6" max="6" width="9.375" style="281" customWidth="1"/>
    <col min="7" max="7" width="6.25390625" style="281" customWidth="1"/>
    <col min="8" max="8" width="11.25390625" style="282" customWidth="1"/>
    <col min="9" max="9" width="10.375" style="283" customWidth="1"/>
    <col min="10" max="10" width="12.25390625" style="903" customWidth="1"/>
    <col min="11" max="11" width="18.25390625" style="1" customWidth="1"/>
    <col min="12" max="12" width="19.625" style="1" customWidth="1"/>
    <col min="13" max="16384" width="9.125" style="1" customWidth="1"/>
  </cols>
  <sheetData>
    <row r="1" spans="1:10" ht="15.75">
      <c r="A1" s="936" t="s">
        <v>115</v>
      </c>
      <c r="B1" s="937"/>
      <c r="C1" s="937"/>
      <c r="D1" s="937"/>
      <c r="E1" s="937"/>
      <c r="F1" s="937"/>
      <c r="G1" s="937"/>
      <c r="H1" s="937"/>
      <c r="I1" s="937"/>
      <c r="J1" s="937"/>
    </row>
    <row r="2" spans="1:10" ht="21" customHeight="1">
      <c r="A2" s="937"/>
      <c r="B2" s="937"/>
      <c r="C2" s="937"/>
      <c r="D2" s="937"/>
      <c r="E2" s="937"/>
      <c r="F2" s="937"/>
      <c r="G2" s="937"/>
      <c r="H2" s="937"/>
      <c r="I2" s="937"/>
      <c r="J2" s="937"/>
    </row>
    <row r="3" spans="1:10" ht="15.75" customHeight="1">
      <c r="A3" s="938"/>
      <c r="B3" s="938"/>
      <c r="C3" s="938"/>
      <c r="D3" s="938"/>
      <c r="E3" s="938"/>
      <c r="F3" s="938"/>
      <c r="G3" s="938"/>
      <c r="H3" s="938"/>
      <c r="I3" s="938"/>
      <c r="J3" s="938"/>
    </row>
    <row r="4" spans="1:10" ht="51">
      <c r="A4" s="277"/>
      <c r="B4" s="278" t="s">
        <v>176</v>
      </c>
      <c r="C4" s="278" t="s">
        <v>449</v>
      </c>
      <c r="D4" s="278" t="s">
        <v>450</v>
      </c>
      <c r="E4" s="278" t="s">
        <v>2</v>
      </c>
      <c r="F4" s="278" t="s">
        <v>3</v>
      </c>
      <c r="G4" s="278" t="s">
        <v>56</v>
      </c>
      <c r="H4" s="279" t="s">
        <v>455</v>
      </c>
      <c r="I4" s="279" t="s">
        <v>370</v>
      </c>
      <c r="J4" s="887" t="s">
        <v>102</v>
      </c>
    </row>
    <row r="5" spans="1:10" s="11" customFormat="1" ht="15.75">
      <c r="A5" s="280">
        <v>1</v>
      </c>
      <c r="B5" s="278">
        <v>2</v>
      </c>
      <c r="C5" s="278">
        <v>3</v>
      </c>
      <c r="D5" s="278">
        <v>4</v>
      </c>
      <c r="E5" s="278">
        <v>5</v>
      </c>
      <c r="F5" s="278">
        <v>6</v>
      </c>
      <c r="G5" s="278">
        <v>7</v>
      </c>
      <c r="H5" s="278">
        <v>8</v>
      </c>
      <c r="I5" s="278">
        <v>9</v>
      </c>
      <c r="J5" s="904">
        <v>10</v>
      </c>
    </row>
    <row r="6" spans="1:10" s="12" customFormat="1" ht="18.75" customHeight="1">
      <c r="A6" s="285">
        <v>1</v>
      </c>
      <c r="B6" s="286" t="s">
        <v>85</v>
      </c>
      <c r="C6" s="287">
        <v>984</v>
      </c>
      <c r="D6" s="288"/>
      <c r="E6" s="288"/>
      <c r="F6" s="288"/>
      <c r="G6" s="288"/>
      <c r="H6" s="289">
        <f>H7</f>
        <v>3852.447</v>
      </c>
      <c r="I6" s="289">
        <f>I7</f>
        <v>3771.79773</v>
      </c>
      <c r="J6" s="888">
        <f>I6/H6</f>
        <v>0.9790654433402977</v>
      </c>
    </row>
    <row r="7" spans="1:10" ht="19.5" customHeight="1">
      <c r="A7" s="290" t="s">
        <v>5</v>
      </c>
      <c r="B7" s="291" t="s">
        <v>4</v>
      </c>
      <c r="C7" s="292">
        <v>984</v>
      </c>
      <c r="D7" s="293" t="s">
        <v>90</v>
      </c>
      <c r="E7" s="293"/>
      <c r="F7" s="293"/>
      <c r="G7" s="293"/>
      <c r="H7" s="294">
        <f>H8+H17</f>
        <v>3852.447</v>
      </c>
      <c r="I7" s="294">
        <f>I8+I17</f>
        <v>3771.79773</v>
      </c>
      <c r="J7" s="889">
        <f>I7/H7</f>
        <v>0.9790654433402977</v>
      </c>
    </row>
    <row r="8" spans="1:10" ht="35.25" customHeight="1">
      <c r="A8" s="290" t="s">
        <v>7</v>
      </c>
      <c r="B8" s="291" t="s">
        <v>143</v>
      </c>
      <c r="C8" s="292">
        <v>984</v>
      </c>
      <c r="D8" s="293" t="s">
        <v>47</v>
      </c>
      <c r="E8" s="293"/>
      <c r="F8" s="293"/>
      <c r="G8" s="293"/>
      <c r="H8" s="294">
        <f aca="true" t="shared" si="0" ref="H8:I10">H9</f>
        <v>1380.1</v>
      </c>
      <c r="I8" s="294">
        <f t="shared" si="0"/>
        <v>1377.179</v>
      </c>
      <c r="J8" s="889">
        <f>I8/H8</f>
        <v>0.9978834867038622</v>
      </c>
    </row>
    <row r="9" spans="1:10" ht="20.25" customHeight="1">
      <c r="A9" s="450" t="s">
        <v>8</v>
      </c>
      <c r="B9" s="451" t="s">
        <v>46</v>
      </c>
      <c r="C9" s="452">
        <v>984</v>
      </c>
      <c r="D9" s="453" t="s">
        <v>47</v>
      </c>
      <c r="E9" s="453" t="s">
        <v>451</v>
      </c>
      <c r="F9" s="453"/>
      <c r="G9" s="453"/>
      <c r="H9" s="454">
        <f t="shared" si="0"/>
        <v>1380.1</v>
      </c>
      <c r="I9" s="454">
        <f t="shared" si="0"/>
        <v>1377.179</v>
      </c>
      <c r="J9" s="890">
        <f>I9/H9</f>
        <v>0.9978834867038622</v>
      </c>
    </row>
    <row r="10" spans="1:10" ht="48" customHeight="1">
      <c r="A10" s="295"/>
      <c r="B10" s="296" t="s">
        <v>95</v>
      </c>
      <c r="C10" s="297">
        <v>984</v>
      </c>
      <c r="D10" s="298" t="s">
        <v>47</v>
      </c>
      <c r="E10" s="298" t="s">
        <v>451</v>
      </c>
      <c r="F10" s="298" t="s">
        <v>94</v>
      </c>
      <c r="G10" s="298"/>
      <c r="H10" s="299">
        <f t="shared" si="0"/>
        <v>1380.1</v>
      </c>
      <c r="I10" s="299">
        <f t="shared" si="0"/>
        <v>1377.179</v>
      </c>
      <c r="J10" s="891">
        <f>I10/H10</f>
        <v>0.9978834867038622</v>
      </c>
    </row>
    <row r="11" spans="1:10" ht="30">
      <c r="A11" s="295"/>
      <c r="B11" s="296" t="s">
        <v>219</v>
      </c>
      <c r="C11" s="297">
        <v>984</v>
      </c>
      <c r="D11" s="298" t="s">
        <v>47</v>
      </c>
      <c r="E11" s="298" t="s">
        <v>451</v>
      </c>
      <c r="F11" s="298" t="s">
        <v>197</v>
      </c>
      <c r="G11" s="298"/>
      <c r="H11" s="299">
        <f>H12+H15</f>
        <v>1380.1</v>
      </c>
      <c r="I11" s="299">
        <f>I12+I15</f>
        <v>1377.179</v>
      </c>
      <c r="J11" s="891">
        <f aca="true" t="shared" si="1" ref="J11:J16">I11/H11</f>
        <v>0.9978834867038622</v>
      </c>
    </row>
    <row r="12" spans="1:10" ht="18.75" customHeight="1">
      <c r="A12" s="300"/>
      <c r="B12" s="301" t="s">
        <v>124</v>
      </c>
      <c r="C12" s="297">
        <v>984</v>
      </c>
      <c r="D12" s="298" t="s">
        <v>47</v>
      </c>
      <c r="E12" s="298" t="s">
        <v>451</v>
      </c>
      <c r="F12" s="302" t="s">
        <v>76</v>
      </c>
      <c r="G12" s="302"/>
      <c r="H12" s="303">
        <f>SUM(H13:H14)</f>
        <v>1062.125</v>
      </c>
      <c r="I12" s="303">
        <f>SUM(I13:I14)</f>
        <v>1061.661</v>
      </c>
      <c r="J12" s="891">
        <f t="shared" si="1"/>
        <v>0.9995631399317406</v>
      </c>
    </row>
    <row r="13" spans="1:10" ht="18" customHeight="1">
      <c r="A13" s="300"/>
      <c r="B13" s="301" t="s">
        <v>69</v>
      </c>
      <c r="C13" s="297">
        <v>984</v>
      </c>
      <c r="D13" s="298" t="s">
        <v>47</v>
      </c>
      <c r="E13" s="298" t="s">
        <v>451</v>
      </c>
      <c r="F13" s="302" t="s">
        <v>76</v>
      </c>
      <c r="G13" s="302" t="s">
        <v>57</v>
      </c>
      <c r="H13" s="303">
        <v>1057.594</v>
      </c>
      <c r="I13" s="304">
        <v>1057.131</v>
      </c>
      <c r="J13" s="891">
        <f t="shared" si="1"/>
        <v>0.9995622138552224</v>
      </c>
    </row>
    <row r="14" spans="1:10" ht="18.75" customHeight="1">
      <c r="A14" s="300"/>
      <c r="B14" s="301" t="s">
        <v>276</v>
      </c>
      <c r="C14" s="297">
        <v>984</v>
      </c>
      <c r="D14" s="298" t="s">
        <v>47</v>
      </c>
      <c r="E14" s="298" t="s">
        <v>451</v>
      </c>
      <c r="F14" s="302" t="s">
        <v>76</v>
      </c>
      <c r="G14" s="302" t="s">
        <v>221</v>
      </c>
      <c r="H14" s="303">
        <v>4.531</v>
      </c>
      <c r="I14" s="304">
        <v>4.53</v>
      </c>
      <c r="J14" s="891">
        <f t="shared" si="1"/>
        <v>0.9997792981681749</v>
      </c>
    </row>
    <row r="15" spans="1:10" ht="45">
      <c r="A15" s="300"/>
      <c r="B15" s="301" t="s">
        <v>153</v>
      </c>
      <c r="C15" s="297">
        <v>984</v>
      </c>
      <c r="D15" s="298" t="s">
        <v>47</v>
      </c>
      <c r="E15" s="298" t="s">
        <v>451</v>
      </c>
      <c r="F15" s="302" t="s">
        <v>125</v>
      </c>
      <c r="G15" s="302"/>
      <c r="H15" s="303">
        <f>H16</f>
        <v>317.975</v>
      </c>
      <c r="I15" s="303">
        <f>I16</f>
        <v>315.518</v>
      </c>
      <c r="J15" s="891">
        <f t="shared" si="1"/>
        <v>0.9922729774353328</v>
      </c>
    </row>
    <row r="16" spans="1:10" ht="15.75">
      <c r="A16" s="300"/>
      <c r="B16" s="301" t="s">
        <v>70</v>
      </c>
      <c r="C16" s="297">
        <v>984</v>
      </c>
      <c r="D16" s="298" t="s">
        <v>47</v>
      </c>
      <c r="E16" s="298" t="s">
        <v>451</v>
      </c>
      <c r="F16" s="302" t="s">
        <v>125</v>
      </c>
      <c r="G16" s="302" t="s">
        <v>58</v>
      </c>
      <c r="H16" s="303">
        <v>317.975</v>
      </c>
      <c r="I16" s="304">
        <v>315.518</v>
      </c>
      <c r="J16" s="891">
        <f t="shared" si="1"/>
        <v>0.9922729774353328</v>
      </c>
    </row>
    <row r="17" spans="1:10" ht="35.25" customHeight="1">
      <c r="A17" s="305" t="s">
        <v>12</v>
      </c>
      <c r="B17" s="306" t="s">
        <v>140</v>
      </c>
      <c r="C17" s="307">
        <v>984</v>
      </c>
      <c r="D17" s="308" t="s">
        <v>6</v>
      </c>
      <c r="E17" s="308"/>
      <c r="F17" s="308"/>
      <c r="G17" s="308"/>
      <c r="H17" s="309">
        <f>H18+H23</f>
        <v>2472.347</v>
      </c>
      <c r="I17" s="309">
        <f>I18+I23</f>
        <v>2394.6187299999997</v>
      </c>
      <c r="J17" s="889">
        <f aca="true" t="shared" si="2" ref="J17:J48">I17/H17</f>
        <v>0.9685609382501726</v>
      </c>
    </row>
    <row r="18" spans="1:10" ht="28.5">
      <c r="A18" s="337" t="s">
        <v>93</v>
      </c>
      <c r="B18" s="338" t="s">
        <v>141</v>
      </c>
      <c r="C18" s="339">
        <v>984</v>
      </c>
      <c r="D18" s="340" t="s">
        <v>6</v>
      </c>
      <c r="E18" s="453" t="s">
        <v>453</v>
      </c>
      <c r="F18" s="340"/>
      <c r="G18" s="340"/>
      <c r="H18" s="341">
        <f aca="true" t="shared" si="3" ref="H18:I21">H19</f>
        <v>158.22</v>
      </c>
      <c r="I18" s="341">
        <f t="shared" si="3"/>
        <v>104.1</v>
      </c>
      <c r="J18" s="890">
        <f t="shared" si="2"/>
        <v>0.6579446340538491</v>
      </c>
    </row>
    <row r="19" spans="1:10" ht="50.25" customHeight="1">
      <c r="A19" s="310"/>
      <c r="B19" s="311" t="s">
        <v>95</v>
      </c>
      <c r="C19" s="312">
        <v>984</v>
      </c>
      <c r="D19" s="302" t="s">
        <v>6</v>
      </c>
      <c r="E19" s="298" t="s">
        <v>453</v>
      </c>
      <c r="F19" s="302" t="s">
        <v>94</v>
      </c>
      <c r="G19" s="302"/>
      <c r="H19" s="303">
        <f t="shared" si="3"/>
        <v>158.22</v>
      </c>
      <c r="I19" s="303">
        <f t="shared" si="3"/>
        <v>104.1</v>
      </c>
      <c r="J19" s="891">
        <f t="shared" si="2"/>
        <v>0.6579446340538491</v>
      </c>
    </row>
    <row r="20" spans="1:10" ht="21" customHeight="1">
      <c r="A20" s="310"/>
      <c r="B20" s="311" t="s">
        <v>196</v>
      </c>
      <c r="C20" s="312">
        <v>984</v>
      </c>
      <c r="D20" s="302" t="s">
        <v>6</v>
      </c>
      <c r="E20" s="298" t="s">
        <v>453</v>
      </c>
      <c r="F20" s="302" t="s">
        <v>197</v>
      </c>
      <c r="G20" s="302"/>
      <c r="H20" s="303">
        <f t="shared" si="3"/>
        <v>158.22</v>
      </c>
      <c r="I20" s="303">
        <f t="shared" si="3"/>
        <v>104.1</v>
      </c>
      <c r="J20" s="891">
        <f t="shared" si="2"/>
        <v>0.6579446340538491</v>
      </c>
    </row>
    <row r="21" spans="1:10" ht="48.75" customHeight="1">
      <c r="A21" s="310"/>
      <c r="B21" s="311" t="s">
        <v>222</v>
      </c>
      <c r="C21" s="312">
        <v>984</v>
      </c>
      <c r="D21" s="302" t="s">
        <v>6</v>
      </c>
      <c r="E21" s="298" t="s">
        <v>453</v>
      </c>
      <c r="F21" s="302" t="s">
        <v>223</v>
      </c>
      <c r="G21" s="302"/>
      <c r="H21" s="303">
        <f t="shared" si="3"/>
        <v>158.22</v>
      </c>
      <c r="I21" s="303">
        <f t="shared" si="3"/>
        <v>104.1</v>
      </c>
      <c r="J21" s="891">
        <f t="shared" si="2"/>
        <v>0.6579446340538491</v>
      </c>
    </row>
    <row r="22" spans="1:10" ht="15.75">
      <c r="A22" s="310"/>
      <c r="B22" s="311" t="s">
        <v>71</v>
      </c>
      <c r="C22" s="312">
        <v>984</v>
      </c>
      <c r="D22" s="302" t="s">
        <v>6</v>
      </c>
      <c r="E22" s="298" t="s">
        <v>453</v>
      </c>
      <c r="F22" s="302" t="s">
        <v>223</v>
      </c>
      <c r="G22" s="302" t="s">
        <v>60</v>
      </c>
      <c r="H22" s="303">
        <v>158.22</v>
      </c>
      <c r="I22" s="304">
        <v>104.1</v>
      </c>
      <c r="J22" s="891">
        <f t="shared" si="2"/>
        <v>0.6579446340538491</v>
      </c>
    </row>
    <row r="23" spans="1:10" ht="18.75" customHeight="1">
      <c r="A23" s="337" t="s">
        <v>101</v>
      </c>
      <c r="B23" s="338" t="s">
        <v>44</v>
      </c>
      <c r="C23" s="455">
        <v>984</v>
      </c>
      <c r="D23" s="340" t="s">
        <v>6</v>
      </c>
      <c r="E23" s="453" t="s">
        <v>452</v>
      </c>
      <c r="F23" s="340"/>
      <c r="G23" s="340"/>
      <c r="H23" s="341">
        <f>H24+H30+H38</f>
        <v>2314.1270000000004</v>
      </c>
      <c r="I23" s="341">
        <f>I24+I30+I38</f>
        <v>2290.51873</v>
      </c>
      <c r="J23" s="890">
        <f t="shared" si="2"/>
        <v>0.9897981960367773</v>
      </c>
    </row>
    <row r="24" spans="1:10" ht="63.75" customHeight="1">
      <c r="A24" s="313"/>
      <c r="B24" s="314" t="s">
        <v>225</v>
      </c>
      <c r="C24" s="315">
        <v>984</v>
      </c>
      <c r="D24" s="316" t="s">
        <v>6</v>
      </c>
      <c r="E24" s="460" t="s">
        <v>452</v>
      </c>
      <c r="F24" s="318">
        <v>100</v>
      </c>
      <c r="G24" s="318"/>
      <c r="H24" s="319">
        <f>H25</f>
        <v>1604.15</v>
      </c>
      <c r="I24" s="319">
        <f>I25</f>
        <v>1601.649</v>
      </c>
      <c r="J24" s="892">
        <f t="shared" si="2"/>
        <v>0.9984409188666894</v>
      </c>
    </row>
    <row r="25" spans="1:10" ht="30">
      <c r="A25" s="320"/>
      <c r="B25" s="321" t="s">
        <v>219</v>
      </c>
      <c r="C25" s="322">
        <v>984</v>
      </c>
      <c r="D25" s="323" t="s">
        <v>6</v>
      </c>
      <c r="E25" s="298" t="s">
        <v>452</v>
      </c>
      <c r="F25" s="324">
        <v>120</v>
      </c>
      <c r="G25" s="324"/>
      <c r="H25" s="325">
        <f>H27+H29</f>
        <v>1604.15</v>
      </c>
      <c r="I25" s="325">
        <f>I27+I29</f>
        <v>1601.649</v>
      </c>
      <c r="J25" s="891">
        <f t="shared" si="2"/>
        <v>0.9984409188666894</v>
      </c>
    </row>
    <row r="26" spans="1:10" ht="28.5" customHeight="1">
      <c r="A26" s="326"/>
      <c r="B26" s="327" t="s">
        <v>226</v>
      </c>
      <c r="C26" s="322">
        <v>984</v>
      </c>
      <c r="D26" s="323" t="s">
        <v>6</v>
      </c>
      <c r="E26" s="298" t="s">
        <v>452</v>
      </c>
      <c r="F26" s="324">
        <v>121</v>
      </c>
      <c r="G26" s="324"/>
      <c r="H26" s="325">
        <f>H27</f>
        <v>1232.065</v>
      </c>
      <c r="I26" s="325">
        <f>I27</f>
        <v>1232</v>
      </c>
      <c r="J26" s="891">
        <f t="shared" si="2"/>
        <v>0.9999472430431836</v>
      </c>
    </row>
    <row r="27" spans="1:10" ht="19.5" customHeight="1">
      <c r="A27" s="328"/>
      <c r="B27" s="329" t="s">
        <v>69</v>
      </c>
      <c r="C27" s="322">
        <v>984</v>
      </c>
      <c r="D27" s="323" t="s">
        <v>6</v>
      </c>
      <c r="E27" s="298" t="s">
        <v>452</v>
      </c>
      <c r="F27" s="324">
        <v>121</v>
      </c>
      <c r="G27" s="324">
        <v>211</v>
      </c>
      <c r="H27" s="325">
        <v>1232.065</v>
      </c>
      <c r="I27" s="304">
        <v>1232</v>
      </c>
      <c r="J27" s="891">
        <f t="shared" si="2"/>
        <v>0.9999472430431836</v>
      </c>
    </row>
    <row r="28" spans="1:10" ht="36" customHeight="1">
      <c r="A28" s="326"/>
      <c r="B28" s="327" t="s">
        <v>227</v>
      </c>
      <c r="C28" s="322">
        <v>984</v>
      </c>
      <c r="D28" s="323" t="s">
        <v>6</v>
      </c>
      <c r="E28" s="298" t="s">
        <v>452</v>
      </c>
      <c r="F28" s="324">
        <v>129</v>
      </c>
      <c r="G28" s="324"/>
      <c r="H28" s="325">
        <f>H29</f>
        <v>372.085</v>
      </c>
      <c r="I28" s="325">
        <f>I29</f>
        <v>369.649</v>
      </c>
      <c r="J28" s="891">
        <f t="shared" si="2"/>
        <v>0.9934531088326592</v>
      </c>
    </row>
    <row r="29" spans="1:10" ht="15.75">
      <c r="A29" s="326"/>
      <c r="B29" s="327" t="s">
        <v>228</v>
      </c>
      <c r="C29" s="322">
        <v>984</v>
      </c>
      <c r="D29" s="323" t="s">
        <v>6</v>
      </c>
      <c r="E29" s="298" t="s">
        <v>452</v>
      </c>
      <c r="F29" s="324">
        <v>129</v>
      </c>
      <c r="G29" s="324">
        <v>213</v>
      </c>
      <c r="H29" s="325">
        <v>372.085</v>
      </c>
      <c r="I29" s="304">
        <v>369.649</v>
      </c>
      <c r="J29" s="891">
        <f t="shared" si="2"/>
        <v>0.9934531088326592</v>
      </c>
    </row>
    <row r="30" spans="1:10" ht="30">
      <c r="A30" s="330"/>
      <c r="B30" s="331" t="s">
        <v>272</v>
      </c>
      <c r="C30" s="332">
        <v>984</v>
      </c>
      <c r="D30" s="317" t="s">
        <v>6</v>
      </c>
      <c r="E30" s="460" t="s">
        <v>452</v>
      </c>
      <c r="F30" s="317" t="s">
        <v>96</v>
      </c>
      <c r="G30" s="317"/>
      <c r="H30" s="333">
        <f>H31</f>
        <v>691.441</v>
      </c>
      <c r="I30" s="333">
        <f>I31</f>
        <v>685.6160000000001</v>
      </c>
      <c r="J30" s="892">
        <f t="shared" si="2"/>
        <v>0.9915755646541066</v>
      </c>
    </row>
    <row r="31" spans="1:10" ht="30">
      <c r="A31" s="310"/>
      <c r="B31" s="311" t="s">
        <v>198</v>
      </c>
      <c r="C31" s="312">
        <v>984</v>
      </c>
      <c r="D31" s="302" t="s">
        <v>6</v>
      </c>
      <c r="E31" s="298" t="s">
        <v>452</v>
      </c>
      <c r="F31" s="302" t="s">
        <v>201</v>
      </c>
      <c r="G31" s="302"/>
      <c r="H31" s="303">
        <f>H32</f>
        <v>691.441</v>
      </c>
      <c r="I31" s="303">
        <f>I32</f>
        <v>685.6160000000001</v>
      </c>
      <c r="J31" s="891">
        <f t="shared" si="2"/>
        <v>0.9915755646541066</v>
      </c>
    </row>
    <row r="32" spans="1:10" ht="30">
      <c r="A32" s="300"/>
      <c r="B32" s="301" t="s">
        <v>89</v>
      </c>
      <c r="C32" s="312">
        <v>984</v>
      </c>
      <c r="D32" s="302" t="s">
        <v>6</v>
      </c>
      <c r="E32" s="298" t="s">
        <v>452</v>
      </c>
      <c r="F32" s="302" t="s">
        <v>84</v>
      </c>
      <c r="G32" s="302"/>
      <c r="H32" s="303">
        <f>SUM(H33:H37)</f>
        <v>691.441</v>
      </c>
      <c r="I32" s="303">
        <f>SUM(I33:I37)</f>
        <v>685.6160000000001</v>
      </c>
      <c r="J32" s="891">
        <f t="shared" si="2"/>
        <v>0.9915755646541066</v>
      </c>
    </row>
    <row r="33" spans="1:10" ht="24" customHeight="1">
      <c r="A33" s="300"/>
      <c r="B33" s="301" t="s">
        <v>9</v>
      </c>
      <c r="C33" s="312">
        <v>984</v>
      </c>
      <c r="D33" s="302" t="s">
        <v>6</v>
      </c>
      <c r="E33" s="298" t="s">
        <v>452</v>
      </c>
      <c r="F33" s="302" t="s">
        <v>84</v>
      </c>
      <c r="G33" s="302" t="s">
        <v>59</v>
      </c>
      <c r="H33" s="303">
        <v>7.074</v>
      </c>
      <c r="I33" s="304">
        <v>7.073</v>
      </c>
      <c r="J33" s="891">
        <f t="shared" si="2"/>
        <v>0.9998586372632174</v>
      </c>
    </row>
    <row r="34" spans="1:10" ht="24" customHeight="1">
      <c r="A34" s="300"/>
      <c r="B34" s="301" t="s">
        <v>10</v>
      </c>
      <c r="C34" s="312">
        <v>984</v>
      </c>
      <c r="D34" s="302" t="s">
        <v>6</v>
      </c>
      <c r="E34" s="298" t="s">
        <v>452</v>
      </c>
      <c r="F34" s="302" t="s">
        <v>84</v>
      </c>
      <c r="G34" s="302" t="s">
        <v>277</v>
      </c>
      <c r="H34" s="303">
        <v>41.627</v>
      </c>
      <c r="I34" s="304">
        <v>35.805</v>
      </c>
      <c r="J34" s="891">
        <f t="shared" si="2"/>
        <v>0.8601388521872823</v>
      </c>
    </row>
    <row r="35" spans="1:10" ht="24" customHeight="1">
      <c r="A35" s="300"/>
      <c r="B35" s="301" t="s">
        <v>71</v>
      </c>
      <c r="C35" s="312">
        <v>984</v>
      </c>
      <c r="D35" s="302" t="s">
        <v>6</v>
      </c>
      <c r="E35" s="298" t="s">
        <v>452</v>
      </c>
      <c r="F35" s="302" t="s">
        <v>84</v>
      </c>
      <c r="G35" s="302" t="s">
        <v>60</v>
      </c>
      <c r="H35" s="303">
        <v>542.24</v>
      </c>
      <c r="I35" s="304">
        <v>542.239</v>
      </c>
      <c r="J35" s="891">
        <f t="shared" si="2"/>
        <v>0.9999981557981706</v>
      </c>
    </row>
    <row r="36" spans="1:10" ht="24" customHeight="1">
      <c r="A36" s="300"/>
      <c r="B36" s="301" t="s">
        <v>72</v>
      </c>
      <c r="C36" s="312">
        <v>984</v>
      </c>
      <c r="D36" s="302" t="s">
        <v>6</v>
      </c>
      <c r="E36" s="298" t="s">
        <v>452</v>
      </c>
      <c r="F36" s="302" t="s">
        <v>84</v>
      </c>
      <c r="G36" s="302" t="s">
        <v>62</v>
      </c>
      <c r="H36" s="303">
        <v>70.27</v>
      </c>
      <c r="I36" s="304">
        <v>70.27</v>
      </c>
      <c r="J36" s="891">
        <f t="shared" si="2"/>
        <v>1</v>
      </c>
    </row>
    <row r="37" spans="1:10" ht="24" customHeight="1">
      <c r="A37" s="300"/>
      <c r="B37" s="301" t="s">
        <v>73</v>
      </c>
      <c r="C37" s="312">
        <v>984</v>
      </c>
      <c r="D37" s="302" t="s">
        <v>6</v>
      </c>
      <c r="E37" s="298" t="s">
        <v>452</v>
      </c>
      <c r="F37" s="302" t="s">
        <v>84</v>
      </c>
      <c r="G37" s="302" t="s">
        <v>229</v>
      </c>
      <c r="H37" s="303">
        <v>30.23</v>
      </c>
      <c r="I37" s="304">
        <v>30.229</v>
      </c>
      <c r="J37" s="891">
        <f t="shared" si="2"/>
        <v>0.9999669202778696</v>
      </c>
    </row>
    <row r="38" spans="1:10" ht="24" customHeight="1">
      <c r="A38" s="330"/>
      <c r="B38" s="331" t="s">
        <v>98</v>
      </c>
      <c r="C38" s="332">
        <v>984</v>
      </c>
      <c r="D38" s="317" t="s">
        <v>6</v>
      </c>
      <c r="E38" s="460" t="s">
        <v>452</v>
      </c>
      <c r="F38" s="317" t="s">
        <v>97</v>
      </c>
      <c r="G38" s="317"/>
      <c r="H38" s="333">
        <f>H39</f>
        <v>18.536</v>
      </c>
      <c r="I38" s="333">
        <f>I39</f>
        <v>3.25373</v>
      </c>
      <c r="J38" s="892">
        <f t="shared" si="2"/>
        <v>0.17553571428571427</v>
      </c>
    </row>
    <row r="39" spans="1:10" ht="22.5" customHeight="1">
      <c r="A39" s="310"/>
      <c r="B39" s="311" t="s">
        <v>204</v>
      </c>
      <c r="C39" s="312">
        <v>984</v>
      </c>
      <c r="D39" s="302" t="s">
        <v>6</v>
      </c>
      <c r="E39" s="298" t="s">
        <v>452</v>
      </c>
      <c r="F39" s="302" t="s">
        <v>65</v>
      </c>
      <c r="G39" s="302"/>
      <c r="H39" s="303">
        <f>H40+H42</f>
        <v>18.536</v>
      </c>
      <c r="I39" s="303">
        <f>I40+I42</f>
        <v>3.25373</v>
      </c>
      <c r="J39" s="891">
        <f t="shared" si="2"/>
        <v>0.17553571428571427</v>
      </c>
    </row>
    <row r="40" spans="1:10" ht="22.5" customHeight="1">
      <c r="A40" s="334"/>
      <c r="B40" s="335" t="s">
        <v>230</v>
      </c>
      <c r="C40" s="312">
        <v>984</v>
      </c>
      <c r="D40" s="302" t="s">
        <v>6</v>
      </c>
      <c r="E40" s="298" t="s">
        <v>452</v>
      </c>
      <c r="F40" s="302" t="s">
        <v>77</v>
      </c>
      <c r="G40" s="302"/>
      <c r="H40" s="303">
        <f>H41</f>
        <v>3.536</v>
      </c>
      <c r="I40" s="303">
        <f>I41</f>
        <v>3.242</v>
      </c>
      <c r="J40" s="891">
        <f t="shared" si="2"/>
        <v>0.9168552036199095</v>
      </c>
    </row>
    <row r="41" spans="1:10" ht="22.5" customHeight="1">
      <c r="A41" s="334"/>
      <c r="B41" s="335" t="s">
        <v>154</v>
      </c>
      <c r="C41" s="312">
        <v>984</v>
      </c>
      <c r="D41" s="302" t="s">
        <v>6</v>
      </c>
      <c r="E41" s="298" t="s">
        <v>452</v>
      </c>
      <c r="F41" s="302" t="s">
        <v>77</v>
      </c>
      <c r="G41" s="302" t="s">
        <v>157</v>
      </c>
      <c r="H41" s="303">
        <v>3.536</v>
      </c>
      <c r="I41" s="304">
        <v>3.242</v>
      </c>
      <c r="J41" s="891">
        <f t="shared" si="2"/>
        <v>0.9168552036199095</v>
      </c>
    </row>
    <row r="42" spans="1:10" ht="22.5" customHeight="1">
      <c r="A42" s="334"/>
      <c r="B42" s="335" t="s">
        <v>231</v>
      </c>
      <c r="C42" s="312">
        <v>984</v>
      </c>
      <c r="D42" s="302" t="s">
        <v>6</v>
      </c>
      <c r="E42" s="298" t="s">
        <v>452</v>
      </c>
      <c r="F42" s="302" t="s">
        <v>111</v>
      </c>
      <c r="G42" s="302"/>
      <c r="H42" s="303">
        <f>H43</f>
        <v>15</v>
      </c>
      <c r="I42" s="303">
        <f>I43</f>
        <v>0.01173</v>
      </c>
      <c r="J42" s="891">
        <v>0</v>
      </c>
    </row>
    <row r="43" spans="1:10" ht="22.5" customHeight="1">
      <c r="A43" s="334"/>
      <c r="B43" s="335" t="s">
        <v>154</v>
      </c>
      <c r="C43" s="312">
        <v>984</v>
      </c>
      <c r="D43" s="302" t="s">
        <v>6</v>
      </c>
      <c r="E43" s="298" t="s">
        <v>452</v>
      </c>
      <c r="F43" s="302" t="s">
        <v>111</v>
      </c>
      <c r="G43" s="302" t="s">
        <v>157</v>
      </c>
      <c r="H43" s="303">
        <v>15</v>
      </c>
      <c r="I43" s="304">
        <v>0.01173</v>
      </c>
      <c r="J43" s="891">
        <v>0</v>
      </c>
    </row>
    <row r="44" spans="1:10" s="12" customFormat="1" ht="17.25" customHeight="1">
      <c r="A44" s="285" t="s">
        <v>41</v>
      </c>
      <c r="B44" s="286" t="s">
        <v>86</v>
      </c>
      <c r="C44" s="287">
        <v>909</v>
      </c>
      <c r="D44" s="288"/>
      <c r="E44" s="288"/>
      <c r="F44" s="288"/>
      <c r="G44" s="288"/>
      <c r="H44" s="336">
        <f>H45+H136+H154+H165+H178+H225+H243+H261+H268</f>
        <v>64098.37699999999</v>
      </c>
      <c r="I44" s="336">
        <f>I45+I136+I154+I165+I178+I225+I243+I261+I268</f>
        <v>63023.7927</v>
      </c>
      <c r="J44" s="888">
        <f t="shared" si="2"/>
        <v>0.9832353898757843</v>
      </c>
    </row>
    <row r="45" spans="1:10" ht="20.25" customHeight="1">
      <c r="A45" s="290" t="s">
        <v>21</v>
      </c>
      <c r="B45" s="291" t="s">
        <v>4</v>
      </c>
      <c r="C45" s="292">
        <v>909</v>
      </c>
      <c r="D45" s="293" t="s">
        <v>90</v>
      </c>
      <c r="E45" s="293"/>
      <c r="F45" s="293"/>
      <c r="G45" s="293"/>
      <c r="H45" s="309">
        <f>H46+H98+H103</f>
        <v>20648.298</v>
      </c>
      <c r="I45" s="309">
        <f>I46+I98+I103</f>
        <v>19916.7557</v>
      </c>
      <c r="J45" s="889">
        <f t="shared" si="2"/>
        <v>0.9645713026807344</v>
      </c>
    </row>
    <row r="46" spans="1:10" ht="51" customHeight="1">
      <c r="A46" s="305" t="s">
        <v>23</v>
      </c>
      <c r="B46" s="306" t="s">
        <v>178</v>
      </c>
      <c r="C46" s="307">
        <v>909</v>
      </c>
      <c r="D46" s="308" t="s">
        <v>14</v>
      </c>
      <c r="E46" s="308"/>
      <c r="F46" s="308"/>
      <c r="G46" s="308"/>
      <c r="H46" s="309">
        <f>H47+H55+H81</f>
        <v>20535.498</v>
      </c>
      <c r="I46" s="309">
        <f>I47+I55+I81</f>
        <v>19870.18</v>
      </c>
      <c r="J46" s="889">
        <f t="shared" si="2"/>
        <v>0.9676015648610031</v>
      </c>
    </row>
    <row r="47" spans="1:10" ht="17.25" customHeight="1">
      <c r="A47" s="337" t="s">
        <v>144</v>
      </c>
      <c r="B47" s="338" t="s">
        <v>232</v>
      </c>
      <c r="C47" s="339">
        <v>909</v>
      </c>
      <c r="D47" s="340" t="s">
        <v>14</v>
      </c>
      <c r="E47" s="453" t="s">
        <v>454</v>
      </c>
      <c r="F47" s="340"/>
      <c r="G47" s="340"/>
      <c r="H47" s="341">
        <f>H48</f>
        <v>1249.251</v>
      </c>
      <c r="I47" s="341">
        <f>I48</f>
        <v>885.959</v>
      </c>
      <c r="J47" s="890">
        <f t="shared" si="2"/>
        <v>0.7091921479350426</v>
      </c>
    </row>
    <row r="48" spans="1:10" ht="48.75" customHeight="1">
      <c r="A48" s="310"/>
      <c r="B48" s="311" t="s">
        <v>95</v>
      </c>
      <c r="C48" s="312">
        <v>909</v>
      </c>
      <c r="D48" s="302" t="s">
        <v>14</v>
      </c>
      <c r="E48" s="302" t="s">
        <v>385</v>
      </c>
      <c r="F48" s="302" t="s">
        <v>94</v>
      </c>
      <c r="G48" s="302"/>
      <c r="H48" s="303">
        <f>H49</f>
        <v>1249.251</v>
      </c>
      <c r="I48" s="303">
        <f>I49</f>
        <v>885.959</v>
      </c>
      <c r="J48" s="891">
        <f t="shared" si="2"/>
        <v>0.7091921479350426</v>
      </c>
    </row>
    <row r="49" spans="1:10" ht="30">
      <c r="A49" s="310"/>
      <c r="B49" s="311" t="s">
        <v>219</v>
      </c>
      <c r="C49" s="312">
        <v>909</v>
      </c>
      <c r="D49" s="302" t="s">
        <v>14</v>
      </c>
      <c r="E49" s="302" t="s">
        <v>385</v>
      </c>
      <c r="F49" s="302" t="s">
        <v>197</v>
      </c>
      <c r="G49" s="302"/>
      <c r="H49" s="303">
        <f>H50+H53</f>
        <v>1249.251</v>
      </c>
      <c r="I49" s="303">
        <f>I50+I53</f>
        <v>885.959</v>
      </c>
      <c r="J49" s="891">
        <f aca="true" t="shared" si="4" ref="J49:J80">I49/H49</f>
        <v>0.7091921479350426</v>
      </c>
    </row>
    <row r="50" spans="1:10" ht="19.5" customHeight="1">
      <c r="A50" s="300"/>
      <c r="B50" s="301" t="s">
        <v>124</v>
      </c>
      <c r="C50" s="312">
        <v>909</v>
      </c>
      <c r="D50" s="302" t="s">
        <v>14</v>
      </c>
      <c r="E50" s="302" t="s">
        <v>385</v>
      </c>
      <c r="F50" s="302" t="s">
        <v>76</v>
      </c>
      <c r="G50" s="302"/>
      <c r="H50" s="303">
        <f>SUM(H51:H52)</f>
        <v>961.626</v>
      </c>
      <c r="I50" s="303">
        <f>SUM(I51:I52)</f>
        <v>750.559</v>
      </c>
      <c r="J50" s="891">
        <f t="shared" si="4"/>
        <v>0.7805103023420747</v>
      </c>
    </row>
    <row r="51" spans="1:10" ht="15.75">
      <c r="A51" s="300"/>
      <c r="B51" s="301" t="s">
        <v>69</v>
      </c>
      <c r="C51" s="312">
        <v>909</v>
      </c>
      <c r="D51" s="302" t="s">
        <v>14</v>
      </c>
      <c r="E51" s="302" t="s">
        <v>385</v>
      </c>
      <c r="F51" s="302" t="s">
        <v>76</v>
      </c>
      <c r="G51" s="302" t="s">
        <v>57</v>
      </c>
      <c r="H51" s="303">
        <v>663.406</v>
      </c>
      <c r="I51" s="304">
        <v>452.34</v>
      </c>
      <c r="J51" s="891">
        <f t="shared" si="4"/>
        <v>0.6818449034226401</v>
      </c>
    </row>
    <row r="52" spans="1:10" ht="15.75">
      <c r="A52" s="300"/>
      <c r="B52" s="301" t="s">
        <v>384</v>
      </c>
      <c r="C52" s="312">
        <v>909</v>
      </c>
      <c r="D52" s="302" t="s">
        <v>14</v>
      </c>
      <c r="E52" s="302" t="s">
        <v>385</v>
      </c>
      <c r="F52" s="302" t="s">
        <v>76</v>
      </c>
      <c r="G52" s="302" t="s">
        <v>221</v>
      </c>
      <c r="H52" s="303">
        <v>298.22</v>
      </c>
      <c r="I52" s="304">
        <v>298.219</v>
      </c>
      <c r="J52" s="891">
        <f t="shared" si="4"/>
        <v>0.9999966467708402</v>
      </c>
    </row>
    <row r="53" spans="1:10" ht="45">
      <c r="A53" s="300"/>
      <c r="B53" s="301" t="s">
        <v>153</v>
      </c>
      <c r="C53" s="312">
        <v>909</v>
      </c>
      <c r="D53" s="302" t="s">
        <v>14</v>
      </c>
      <c r="E53" s="302" t="s">
        <v>385</v>
      </c>
      <c r="F53" s="302" t="s">
        <v>125</v>
      </c>
      <c r="G53" s="302"/>
      <c r="H53" s="303">
        <f>H54</f>
        <v>287.625</v>
      </c>
      <c r="I53" s="303">
        <f>I54</f>
        <v>135.4</v>
      </c>
      <c r="J53" s="891">
        <f t="shared" si="4"/>
        <v>0.47075184702303347</v>
      </c>
    </row>
    <row r="54" spans="1:10" ht="18" customHeight="1">
      <c r="A54" s="300"/>
      <c r="B54" s="301" t="s">
        <v>70</v>
      </c>
      <c r="C54" s="312">
        <v>909</v>
      </c>
      <c r="D54" s="302" t="s">
        <v>14</v>
      </c>
      <c r="E54" s="302" t="s">
        <v>385</v>
      </c>
      <c r="F54" s="302" t="s">
        <v>125</v>
      </c>
      <c r="G54" s="302" t="s">
        <v>58</v>
      </c>
      <c r="H54" s="303">
        <v>287.625</v>
      </c>
      <c r="I54" s="304">
        <v>135.4</v>
      </c>
      <c r="J54" s="891">
        <f t="shared" si="4"/>
        <v>0.47075184702303347</v>
      </c>
    </row>
    <row r="55" spans="1:10" ht="34.5" customHeight="1">
      <c r="A55" s="337" t="s">
        <v>282</v>
      </c>
      <c r="B55" s="338" t="s">
        <v>45</v>
      </c>
      <c r="C55" s="339">
        <v>909</v>
      </c>
      <c r="D55" s="340" t="s">
        <v>14</v>
      </c>
      <c r="E55" s="340" t="s">
        <v>386</v>
      </c>
      <c r="F55" s="340"/>
      <c r="G55" s="340"/>
      <c r="H55" s="341">
        <f>H56+H63+H74</f>
        <v>17319.447</v>
      </c>
      <c r="I55" s="341">
        <f>I56+I63+I74</f>
        <v>17024.148</v>
      </c>
      <c r="J55" s="890">
        <f t="shared" si="4"/>
        <v>0.9829498597732365</v>
      </c>
    </row>
    <row r="56" spans="1:10" ht="61.5" customHeight="1">
      <c r="A56" s="330"/>
      <c r="B56" s="331" t="s">
        <v>234</v>
      </c>
      <c r="C56" s="332">
        <v>909</v>
      </c>
      <c r="D56" s="317" t="s">
        <v>14</v>
      </c>
      <c r="E56" s="317" t="s">
        <v>386</v>
      </c>
      <c r="F56" s="317" t="s">
        <v>94</v>
      </c>
      <c r="G56" s="317"/>
      <c r="H56" s="333">
        <f>H57</f>
        <v>14501.046</v>
      </c>
      <c r="I56" s="333">
        <f>I57</f>
        <v>14387.602</v>
      </c>
      <c r="J56" s="892">
        <f t="shared" si="4"/>
        <v>0.9921768402086305</v>
      </c>
    </row>
    <row r="57" spans="1:10" ht="30">
      <c r="A57" s="310"/>
      <c r="B57" s="311" t="s">
        <v>219</v>
      </c>
      <c r="C57" s="312">
        <v>909</v>
      </c>
      <c r="D57" s="302" t="s">
        <v>14</v>
      </c>
      <c r="E57" s="342" t="s">
        <v>386</v>
      </c>
      <c r="F57" s="302" t="s">
        <v>197</v>
      </c>
      <c r="G57" s="302"/>
      <c r="H57" s="303">
        <f>H58+H61</f>
        <v>14501.046</v>
      </c>
      <c r="I57" s="303">
        <f>I58+I61</f>
        <v>14387.602</v>
      </c>
      <c r="J57" s="891">
        <f t="shared" si="4"/>
        <v>0.9921768402086305</v>
      </c>
    </row>
    <row r="58" spans="1:10" ht="18" customHeight="1">
      <c r="A58" s="300"/>
      <c r="B58" s="301" t="s">
        <v>124</v>
      </c>
      <c r="C58" s="312">
        <v>909</v>
      </c>
      <c r="D58" s="302" t="s">
        <v>14</v>
      </c>
      <c r="E58" s="342" t="s">
        <v>386</v>
      </c>
      <c r="F58" s="302" t="s">
        <v>76</v>
      </c>
      <c r="G58" s="302"/>
      <c r="H58" s="303">
        <f>SUM(H59:H60)</f>
        <v>11137.516</v>
      </c>
      <c r="I58" s="303">
        <f>SUM(I59:I60)</f>
        <v>11137.493</v>
      </c>
      <c r="J58" s="891">
        <f t="shared" si="4"/>
        <v>0.9999979349075683</v>
      </c>
    </row>
    <row r="59" spans="1:10" ht="15.75">
      <c r="A59" s="300"/>
      <c r="B59" s="301" t="s">
        <v>69</v>
      </c>
      <c r="C59" s="312">
        <v>909</v>
      </c>
      <c r="D59" s="302" t="s">
        <v>14</v>
      </c>
      <c r="E59" s="342" t="s">
        <v>386</v>
      </c>
      <c r="F59" s="302" t="s">
        <v>76</v>
      </c>
      <c r="G59" s="302" t="s">
        <v>57</v>
      </c>
      <c r="H59" s="303">
        <v>11007.449</v>
      </c>
      <c r="I59" s="304">
        <v>11007.448</v>
      </c>
      <c r="J59" s="891">
        <f t="shared" si="4"/>
        <v>0.9999999091524294</v>
      </c>
    </row>
    <row r="60" spans="1:10" ht="18" customHeight="1">
      <c r="A60" s="300"/>
      <c r="B60" s="301" t="s">
        <v>220</v>
      </c>
      <c r="C60" s="312">
        <v>909</v>
      </c>
      <c r="D60" s="302" t="s">
        <v>14</v>
      </c>
      <c r="E60" s="342" t="s">
        <v>386</v>
      </c>
      <c r="F60" s="302" t="s">
        <v>76</v>
      </c>
      <c r="G60" s="302" t="s">
        <v>221</v>
      </c>
      <c r="H60" s="303">
        <v>130.067</v>
      </c>
      <c r="I60" s="304">
        <v>130.045</v>
      </c>
      <c r="J60" s="891">
        <f t="shared" si="4"/>
        <v>0.9998308564047759</v>
      </c>
    </row>
    <row r="61" spans="1:10" ht="45">
      <c r="A61" s="300"/>
      <c r="B61" s="301" t="s">
        <v>153</v>
      </c>
      <c r="C61" s="312">
        <v>909</v>
      </c>
      <c r="D61" s="302" t="s">
        <v>14</v>
      </c>
      <c r="E61" s="342" t="s">
        <v>386</v>
      </c>
      <c r="F61" s="302" t="s">
        <v>125</v>
      </c>
      <c r="G61" s="302"/>
      <c r="H61" s="303">
        <f>H62</f>
        <v>3363.53</v>
      </c>
      <c r="I61" s="303">
        <f>I62</f>
        <v>3250.109</v>
      </c>
      <c r="J61" s="891">
        <f t="shared" si="4"/>
        <v>0.9662791769361355</v>
      </c>
    </row>
    <row r="62" spans="1:10" ht="15.75">
      <c r="A62" s="300"/>
      <c r="B62" s="301" t="s">
        <v>70</v>
      </c>
      <c r="C62" s="312">
        <v>909</v>
      </c>
      <c r="D62" s="302" t="s">
        <v>14</v>
      </c>
      <c r="E62" s="342" t="s">
        <v>386</v>
      </c>
      <c r="F62" s="302" t="s">
        <v>125</v>
      </c>
      <c r="G62" s="302" t="s">
        <v>58</v>
      </c>
      <c r="H62" s="303">
        <v>3363.53</v>
      </c>
      <c r="I62" s="304">
        <v>3250.109</v>
      </c>
      <c r="J62" s="891">
        <f t="shared" si="4"/>
        <v>0.9662791769361355</v>
      </c>
    </row>
    <row r="63" spans="1:10" ht="30">
      <c r="A63" s="330"/>
      <c r="B63" s="331" t="s">
        <v>272</v>
      </c>
      <c r="C63" s="332">
        <v>909</v>
      </c>
      <c r="D63" s="317" t="s">
        <v>14</v>
      </c>
      <c r="E63" s="317" t="s">
        <v>386</v>
      </c>
      <c r="F63" s="317" t="s">
        <v>96</v>
      </c>
      <c r="G63" s="317"/>
      <c r="H63" s="333">
        <f>H64</f>
        <v>2781.1009999999997</v>
      </c>
      <c r="I63" s="333">
        <f>I64</f>
        <v>2621.631</v>
      </c>
      <c r="J63" s="892">
        <f t="shared" si="4"/>
        <v>0.9426594000002158</v>
      </c>
    </row>
    <row r="64" spans="1:10" ht="33" customHeight="1">
      <c r="A64" s="310"/>
      <c r="B64" s="311" t="s">
        <v>235</v>
      </c>
      <c r="C64" s="312">
        <v>909</v>
      </c>
      <c r="D64" s="302" t="s">
        <v>14</v>
      </c>
      <c r="E64" s="302" t="s">
        <v>386</v>
      </c>
      <c r="F64" s="302" t="s">
        <v>201</v>
      </c>
      <c r="G64" s="302"/>
      <c r="H64" s="303">
        <f>H65+H73</f>
        <v>2781.1009999999997</v>
      </c>
      <c r="I64" s="303">
        <f>I65+I73</f>
        <v>2621.631</v>
      </c>
      <c r="J64" s="891">
        <f t="shared" si="4"/>
        <v>0.9426594000002158</v>
      </c>
    </row>
    <row r="65" spans="1:10" ht="30">
      <c r="A65" s="310"/>
      <c r="B65" s="311" t="s">
        <v>89</v>
      </c>
      <c r="C65" s="312">
        <v>909</v>
      </c>
      <c r="D65" s="302" t="s">
        <v>14</v>
      </c>
      <c r="E65" s="302" t="s">
        <v>386</v>
      </c>
      <c r="F65" s="302" t="s">
        <v>84</v>
      </c>
      <c r="G65" s="302"/>
      <c r="H65" s="303">
        <f>SUM(H66:H72)</f>
        <v>2493.651</v>
      </c>
      <c r="I65" s="303">
        <f>SUM(I66:I72)</f>
        <v>2391.091</v>
      </c>
      <c r="J65" s="891">
        <f t="shared" si="4"/>
        <v>0.9588715501888596</v>
      </c>
    </row>
    <row r="66" spans="1:10" ht="23.25" customHeight="1">
      <c r="A66" s="300"/>
      <c r="B66" s="301" t="s">
        <v>9</v>
      </c>
      <c r="C66" s="312">
        <v>909</v>
      </c>
      <c r="D66" s="302" t="s">
        <v>14</v>
      </c>
      <c r="E66" s="302" t="s">
        <v>386</v>
      </c>
      <c r="F66" s="302" t="s">
        <v>84</v>
      </c>
      <c r="G66" s="343">
        <v>221</v>
      </c>
      <c r="H66" s="303">
        <v>264.05</v>
      </c>
      <c r="I66" s="304">
        <v>246.051</v>
      </c>
      <c r="J66" s="891">
        <f t="shared" si="4"/>
        <v>0.9318348797576216</v>
      </c>
    </row>
    <row r="67" spans="1:10" ht="23.25" customHeight="1">
      <c r="A67" s="300"/>
      <c r="B67" s="301" t="s">
        <v>10</v>
      </c>
      <c r="C67" s="312">
        <v>909</v>
      </c>
      <c r="D67" s="302" t="s">
        <v>14</v>
      </c>
      <c r="E67" s="302" t="s">
        <v>386</v>
      </c>
      <c r="F67" s="302" t="s">
        <v>84</v>
      </c>
      <c r="G67" s="343">
        <v>222</v>
      </c>
      <c r="H67" s="303">
        <v>37.411</v>
      </c>
      <c r="I67" s="304">
        <v>35.805</v>
      </c>
      <c r="J67" s="891">
        <f t="shared" si="4"/>
        <v>0.9570714495736548</v>
      </c>
    </row>
    <row r="68" spans="1:10" ht="23.25" customHeight="1">
      <c r="A68" s="300"/>
      <c r="B68" s="301" t="s">
        <v>389</v>
      </c>
      <c r="C68" s="312">
        <v>909</v>
      </c>
      <c r="D68" s="302" t="s">
        <v>14</v>
      </c>
      <c r="E68" s="302" t="s">
        <v>386</v>
      </c>
      <c r="F68" s="302" t="s">
        <v>84</v>
      </c>
      <c r="G68" s="343">
        <v>223</v>
      </c>
      <c r="H68" s="303">
        <v>18.278</v>
      </c>
      <c r="I68" s="304">
        <v>18.277</v>
      </c>
      <c r="J68" s="891">
        <f t="shared" si="4"/>
        <v>0.9999452894189738</v>
      </c>
    </row>
    <row r="69" spans="1:10" ht="23.25" customHeight="1">
      <c r="A69" s="300"/>
      <c r="B69" s="301" t="s">
        <v>74</v>
      </c>
      <c r="C69" s="312">
        <v>909</v>
      </c>
      <c r="D69" s="302" t="s">
        <v>14</v>
      </c>
      <c r="E69" s="302" t="s">
        <v>386</v>
      </c>
      <c r="F69" s="302" t="s">
        <v>84</v>
      </c>
      <c r="G69" s="343">
        <v>225</v>
      </c>
      <c r="H69" s="303">
        <v>359.51</v>
      </c>
      <c r="I69" s="304">
        <v>298.31</v>
      </c>
      <c r="J69" s="891">
        <f t="shared" si="4"/>
        <v>0.8297682957358627</v>
      </c>
    </row>
    <row r="70" spans="1:10" ht="23.25" customHeight="1">
      <c r="A70" s="300"/>
      <c r="B70" s="301" t="s">
        <v>71</v>
      </c>
      <c r="C70" s="312">
        <v>909</v>
      </c>
      <c r="D70" s="302" t="s">
        <v>14</v>
      </c>
      <c r="E70" s="302" t="s">
        <v>386</v>
      </c>
      <c r="F70" s="302" t="s">
        <v>84</v>
      </c>
      <c r="G70" s="343">
        <v>226</v>
      </c>
      <c r="H70" s="303">
        <v>1185.033</v>
      </c>
      <c r="I70" s="304">
        <v>1185.032</v>
      </c>
      <c r="J70" s="891">
        <f t="shared" si="4"/>
        <v>0.9999991561416434</v>
      </c>
    </row>
    <row r="71" spans="1:10" ht="23.25" customHeight="1">
      <c r="A71" s="300"/>
      <c r="B71" s="301" t="s">
        <v>72</v>
      </c>
      <c r="C71" s="312">
        <v>909</v>
      </c>
      <c r="D71" s="302" t="s">
        <v>14</v>
      </c>
      <c r="E71" s="302" t="s">
        <v>386</v>
      </c>
      <c r="F71" s="302" t="s">
        <v>84</v>
      </c>
      <c r="G71" s="343">
        <v>310</v>
      </c>
      <c r="H71" s="303">
        <v>397.955</v>
      </c>
      <c r="I71" s="304">
        <v>397.954</v>
      </c>
      <c r="J71" s="891">
        <f t="shared" si="4"/>
        <v>0.9999974871530701</v>
      </c>
    </row>
    <row r="72" spans="1:10" ht="23.25" customHeight="1">
      <c r="A72" s="300"/>
      <c r="B72" s="301" t="s">
        <v>73</v>
      </c>
      <c r="C72" s="312">
        <v>909</v>
      </c>
      <c r="D72" s="302" t="s">
        <v>14</v>
      </c>
      <c r="E72" s="302" t="s">
        <v>386</v>
      </c>
      <c r="F72" s="302" t="s">
        <v>84</v>
      </c>
      <c r="G72" s="343">
        <v>346</v>
      </c>
      <c r="H72" s="303">
        <v>231.414</v>
      </c>
      <c r="I72" s="304">
        <v>209.662</v>
      </c>
      <c r="J72" s="891">
        <f t="shared" si="4"/>
        <v>0.9060039582739161</v>
      </c>
    </row>
    <row r="73" spans="1:10" ht="23.25" customHeight="1">
      <c r="A73" s="300"/>
      <c r="B73" s="301" t="s">
        <v>387</v>
      </c>
      <c r="C73" s="312">
        <v>909</v>
      </c>
      <c r="D73" s="302" t="s">
        <v>14</v>
      </c>
      <c r="E73" s="302" t="s">
        <v>386</v>
      </c>
      <c r="F73" s="302" t="s">
        <v>388</v>
      </c>
      <c r="G73" s="343">
        <v>223</v>
      </c>
      <c r="H73" s="303">
        <v>287.45</v>
      </c>
      <c r="I73" s="304">
        <v>230.54</v>
      </c>
      <c r="J73" s="891">
        <f t="shared" si="4"/>
        <v>0.8020177422160376</v>
      </c>
    </row>
    <row r="74" spans="1:10" ht="23.25" customHeight="1">
      <c r="A74" s="330"/>
      <c r="B74" s="331" t="s">
        <v>98</v>
      </c>
      <c r="C74" s="332">
        <v>909</v>
      </c>
      <c r="D74" s="317" t="s">
        <v>14</v>
      </c>
      <c r="E74" s="317" t="s">
        <v>386</v>
      </c>
      <c r="F74" s="317" t="s">
        <v>97</v>
      </c>
      <c r="G74" s="317"/>
      <c r="H74" s="333">
        <f>H75+H76</f>
        <v>37.3</v>
      </c>
      <c r="I74" s="333">
        <f>I75+I76</f>
        <v>14.915</v>
      </c>
      <c r="J74" s="892">
        <f t="shared" si="4"/>
        <v>0.39986595174262735</v>
      </c>
    </row>
    <row r="75" spans="1:10" ht="20.25" customHeight="1">
      <c r="A75" s="310"/>
      <c r="B75" s="311" t="s">
        <v>278</v>
      </c>
      <c r="C75" s="312">
        <v>909</v>
      </c>
      <c r="D75" s="302" t="s">
        <v>14</v>
      </c>
      <c r="E75" s="302" t="s">
        <v>386</v>
      </c>
      <c r="F75" s="302" t="s">
        <v>155</v>
      </c>
      <c r="G75" s="302" t="s">
        <v>156</v>
      </c>
      <c r="H75" s="303">
        <v>15</v>
      </c>
      <c r="I75" s="304">
        <v>8</v>
      </c>
      <c r="J75" s="891">
        <f t="shared" si="4"/>
        <v>0.5333333333333333</v>
      </c>
    </row>
    <row r="76" spans="1:10" ht="20.25" customHeight="1">
      <c r="A76" s="344"/>
      <c r="B76" s="345" t="s">
        <v>204</v>
      </c>
      <c r="C76" s="332">
        <v>909</v>
      </c>
      <c r="D76" s="317" t="s">
        <v>14</v>
      </c>
      <c r="E76" s="317" t="s">
        <v>386</v>
      </c>
      <c r="F76" s="317" t="s">
        <v>65</v>
      </c>
      <c r="G76" s="317"/>
      <c r="H76" s="333">
        <f>H77+H79</f>
        <v>22.3</v>
      </c>
      <c r="I76" s="333">
        <f>I77+I79</f>
        <v>6.915</v>
      </c>
      <c r="J76" s="892">
        <f t="shared" si="4"/>
        <v>0.3100896860986547</v>
      </c>
    </row>
    <row r="77" spans="1:10" ht="20.25" customHeight="1">
      <c r="A77" s="334"/>
      <c r="B77" s="335" t="s">
        <v>230</v>
      </c>
      <c r="C77" s="346">
        <v>909</v>
      </c>
      <c r="D77" s="347" t="s">
        <v>14</v>
      </c>
      <c r="E77" s="302" t="s">
        <v>386</v>
      </c>
      <c r="F77" s="343">
        <v>852</v>
      </c>
      <c r="G77" s="343"/>
      <c r="H77" s="348">
        <f>H78</f>
        <v>7.3</v>
      </c>
      <c r="I77" s="348">
        <f>I78</f>
        <v>6.8</v>
      </c>
      <c r="J77" s="893">
        <f t="shared" si="4"/>
        <v>0.9315068493150684</v>
      </c>
    </row>
    <row r="78" spans="1:10" ht="20.25" customHeight="1">
      <c r="A78" s="334"/>
      <c r="B78" s="335" t="s">
        <v>154</v>
      </c>
      <c r="C78" s="346">
        <v>909</v>
      </c>
      <c r="D78" s="347" t="s">
        <v>14</v>
      </c>
      <c r="E78" s="302" t="s">
        <v>386</v>
      </c>
      <c r="F78" s="343">
        <v>852</v>
      </c>
      <c r="G78" s="343">
        <v>291</v>
      </c>
      <c r="H78" s="348">
        <v>7.3</v>
      </c>
      <c r="I78" s="349">
        <v>6.8</v>
      </c>
      <c r="J78" s="891">
        <f t="shared" si="4"/>
        <v>0.9315068493150684</v>
      </c>
    </row>
    <row r="79" spans="1:10" ht="20.25" customHeight="1">
      <c r="A79" s="334"/>
      <c r="B79" s="335" t="s">
        <v>231</v>
      </c>
      <c r="C79" s="346">
        <v>909</v>
      </c>
      <c r="D79" s="347" t="s">
        <v>14</v>
      </c>
      <c r="E79" s="302" t="s">
        <v>386</v>
      </c>
      <c r="F79" s="343">
        <v>853</v>
      </c>
      <c r="G79" s="343"/>
      <c r="H79" s="348">
        <f>H80</f>
        <v>15</v>
      </c>
      <c r="I79" s="348">
        <f>I80</f>
        <v>0.115</v>
      </c>
      <c r="J79" s="891">
        <f t="shared" si="4"/>
        <v>0.007666666666666667</v>
      </c>
    </row>
    <row r="80" spans="1:10" ht="20.25" customHeight="1">
      <c r="A80" s="334"/>
      <c r="B80" s="335" t="s">
        <v>154</v>
      </c>
      <c r="C80" s="346">
        <v>909</v>
      </c>
      <c r="D80" s="347" t="s">
        <v>14</v>
      </c>
      <c r="E80" s="302" t="s">
        <v>386</v>
      </c>
      <c r="F80" s="343">
        <v>853</v>
      </c>
      <c r="G80" s="343">
        <v>291</v>
      </c>
      <c r="H80" s="348">
        <v>15</v>
      </c>
      <c r="I80" s="349">
        <v>0.115</v>
      </c>
      <c r="J80" s="891">
        <f t="shared" si="4"/>
        <v>0.007666666666666667</v>
      </c>
    </row>
    <row r="81" spans="1:10" ht="50.25" customHeight="1">
      <c r="A81" s="337" t="s">
        <v>283</v>
      </c>
      <c r="B81" s="338" t="s">
        <v>238</v>
      </c>
      <c r="C81" s="339">
        <v>909</v>
      </c>
      <c r="D81" s="340" t="s">
        <v>14</v>
      </c>
      <c r="E81" s="340" t="s">
        <v>127</v>
      </c>
      <c r="F81" s="340"/>
      <c r="G81" s="340"/>
      <c r="H81" s="341">
        <f>H82+H89</f>
        <v>1966.8000000000002</v>
      </c>
      <c r="I81" s="341">
        <f>I82+I89</f>
        <v>1960.073</v>
      </c>
      <c r="J81" s="890">
        <f aca="true" t="shared" si="5" ref="J81:J103">I81/H81</f>
        <v>0.9965797234085825</v>
      </c>
    </row>
    <row r="82" spans="1:10" ht="66.75" customHeight="1">
      <c r="A82" s="310"/>
      <c r="B82" s="311" t="s">
        <v>239</v>
      </c>
      <c r="C82" s="312">
        <v>909</v>
      </c>
      <c r="D82" s="302" t="s">
        <v>14</v>
      </c>
      <c r="E82" s="302" t="s">
        <v>127</v>
      </c>
      <c r="F82" s="302" t="s">
        <v>94</v>
      </c>
      <c r="G82" s="302"/>
      <c r="H82" s="303">
        <f>H83</f>
        <v>1825.411</v>
      </c>
      <c r="I82" s="303">
        <f>I83</f>
        <v>1818.7350000000001</v>
      </c>
      <c r="J82" s="891">
        <f t="shared" si="5"/>
        <v>0.996342741442886</v>
      </c>
    </row>
    <row r="83" spans="1:10" ht="18" customHeight="1">
      <c r="A83" s="310"/>
      <c r="B83" s="311" t="s">
        <v>240</v>
      </c>
      <c r="C83" s="312">
        <v>909</v>
      </c>
      <c r="D83" s="302" t="s">
        <v>14</v>
      </c>
      <c r="E83" s="302" t="s">
        <v>127</v>
      </c>
      <c r="F83" s="302" t="s">
        <v>197</v>
      </c>
      <c r="G83" s="302"/>
      <c r="H83" s="303">
        <f>H84+H87</f>
        <v>1825.411</v>
      </c>
      <c r="I83" s="303">
        <f>I84+I87</f>
        <v>1818.7350000000001</v>
      </c>
      <c r="J83" s="891">
        <f t="shared" si="5"/>
        <v>0.996342741442886</v>
      </c>
    </row>
    <row r="84" spans="1:10" ht="21" customHeight="1">
      <c r="A84" s="300"/>
      <c r="B84" s="301" t="s">
        <v>124</v>
      </c>
      <c r="C84" s="346">
        <v>909</v>
      </c>
      <c r="D84" s="347" t="s">
        <v>14</v>
      </c>
      <c r="E84" s="347" t="s">
        <v>127</v>
      </c>
      <c r="F84" s="347" t="s">
        <v>76</v>
      </c>
      <c r="G84" s="343"/>
      <c r="H84" s="348">
        <f>SUM(H85:H86)</f>
        <v>1402.005</v>
      </c>
      <c r="I84" s="348">
        <f>SUM(I85:I86)</f>
        <v>1402.0010000000002</v>
      </c>
      <c r="J84" s="893">
        <f t="shared" si="5"/>
        <v>0.9999971469431279</v>
      </c>
    </row>
    <row r="85" spans="1:10" ht="15.75" customHeight="1">
      <c r="A85" s="300"/>
      <c r="B85" s="301" t="s">
        <v>69</v>
      </c>
      <c r="C85" s="346">
        <v>909</v>
      </c>
      <c r="D85" s="347" t="s">
        <v>14</v>
      </c>
      <c r="E85" s="347" t="s">
        <v>127</v>
      </c>
      <c r="F85" s="347" t="s">
        <v>76</v>
      </c>
      <c r="G85" s="343">
        <v>211</v>
      </c>
      <c r="H85" s="348">
        <v>1391.643</v>
      </c>
      <c r="I85" s="349">
        <v>1391.64</v>
      </c>
      <c r="J85" s="891">
        <f t="shared" si="5"/>
        <v>0.999997844274717</v>
      </c>
    </row>
    <row r="86" spans="1:10" ht="16.5" customHeight="1">
      <c r="A86" s="300"/>
      <c r="B86" s="301" t="s">
        <v>220</v>
      </c>
      <c r="C86" s="346">
        <v>909</v>
      </c>
      <c r="D86" s="347" t="s">
        <v>14</v>
      </c>
      <c r="E86" s="347" t="s">
        <v>127</v>
      </c>
      <c r="F86" s="347" t="s">
        <v>76</v>
      </c>
      <c r="G86" s="343">
        <v>266</v>
      </c>
      <c r="H86" s="348">
        <v>10.362</v>
      </c>
      <c r="I86" s="349">
        <v>10.361</v>
      </c>
      <c r="J86" s="891">
        <f t="shared" si="5"/>
        <v>0.9999034935340668</v>
      </c>
    </row>
    <row r="87" spans="1:10" ht="45">
      <c r="A87" s="300"/>
      <c r="B87" s="301" t="s">
        <v>153</v>
      </c>
      <c r="C87" s="346">
        <v>909</v>
      </c>
      <c r="D87" s="347" t="s">
        <v>14</v>
      </c>
      <c r="E87" s="347" t="s">
        <v>127</v>
      </c>
      <c r="F87" s="343">
        <v>129</v>
      </c>
      <c r="G87" s="343"/>
      <c r="H87" s="348">
        <f>H88</f>
        <v>423.406</v>
      </c>
      <c r="I87" s="348">
        <f>I88</f>
        <v>416.734</v>
      </c>
      <c r="J87" s="893">
        <f t="shared" si="5"/>
        <v>0.9842420749824046</v>
      </c>
    </row>
    <row r="88" spans="1:10" ht="15.75">
      <c r="A88" s="300"/>
      <c r="B88" s="301" t="s">
        <v>70</v>
      </c>
      <c r="C88" s="346">
        <v>909</v>
      </c>
      <c r="D88" s="347" t="s">
        <v>14</v>
      </c>
      <c r="E88" s="347" t="s">
        <v>127</v>
      </c>
      <c r="F88" s="343">
        <v>129</v>
      </c>
      <c r="G88" s="343">
        <v>213</v>
      </c>
      <c r="H88" s="348">
        <v>423.406</v>
      </c>
      <c r="I88" s="349">
        <v>416.734</v>
      </c>
      <c r="J88" s="891">
        <f t="shared" si="5"/>
        <v>0.9842420749824046</v>
      </c>
    </row>
    <row r="89" spans="1:10" ht="30">
      <c r="A89" s="310"/>
      <c r="B89" s="311" t="s">
        <v>272</v>
      </c>
      <c r="C89" s="312">
        <v>909</v>
      </c>
      <c r="D89" s="302" t="s">
        <v>14</v>
      </c>
      <c r="E89" s="302" t="s">
        <v>127</v>
      </c>
      <c r="F89" s="302" t="s">
        <v>96</v>
      </c>
      <c r="G89" s="302"/>
      <c r="H89" s="303">
        <f>H90</f>
        <v>141.389</v>
      </c>
      <c r="I89" s="303">
        <f>I90</f>
        <v>141.338</v>
      </c>
      <c r="J89" s="891">
        <f t="shared" si="5"/>
        <v>0.999639293014308</v>
      </c>
    </row>
    <row r="90" spans="1:10" ht="30">
      <c r="A90" s="310"/>
      <c r="B90" s="311" t="s">
        <v>198</v>
      </c>
      <c r="C90" s="312">
        <v>909</v>
      </c>
      <c r="D90" s="302" t="s">
        <v>14</v>
      </c>
      <c r="E90" s="302" t="s">
        <v>127</v>
      </c>
      <c r="F90" s="302" t="s">
        <v>201</v>
      </c>
      <c r="G90" s="302"/>
      <c r="H90" s="303">
        <f>H91</f>
        <v>141.389</v>
      </c>
      <c r="I90" s="303">
        <f>I91</f>
        <v>141.338</v>
      </c>
      <c r="J90" s="891">
        <f t="shared" si="5"/>
        <v>0.999639293014308</v>
      </c>
    </row>
    <row r="91" spans="1:10" ht="30">
      <c r="A91" s="300"/>
      <c r="B91" s="301" t="s">
        <v>89</v>
      </c>
      <c r="C91" s="312">
        <v>909</v>
      </c>
      <c r="D91" s="302" t="s">
        <v>14</v>
      </c>
      <c r="E91" s="302" t="s">
        <v>127</v>
      </c>
      <c r="F91" s="302" t="s">
        <v>84</v>
      </c>
      <c r="G91" s="302"/>
      <c r="H91" s="303">
        <f>SUM(H92:H97)</f>
        <v>141.389</v>
      </c>
      <c r="I91" s="303">
        <v>141.338</v>
      </c>
      <c r="J91" s="891">
        <f t="shared" si="5"/>
        <v>0.999639293014308</v>
      </c>
    </row>
    <row r="92" spans="1:10" ht="21" customHeight="1">
      <c r="A92" s="300"/>
      <c r="B92" s="301" t="s">
        <v>9</v>
      </c>
      <c r="C92" s="312">
        <v>909</v>
      </c>
      <c r="D92" s="302" t="s">
        <v>14</v>
      </c>
      <c r="E92" s="302" t="s">
        <v>127</v>
      </c>
      <c r="F92" s="302" t="s">
        <v>84</v>
      </c>
      <c r="G92" s="343">
        <v>221</v>
      </c>
      <c r="H92" s="303">
        <v>8.324</v>
      </c>
      <c r="I92" s="304">
        <v>8.278</v>
      </c>
      <c r="J92" s="891">
        <f t="shared" si="5"/>
        <v>0.9944738106679482</v>
      </c>
    </row>
    <row r="93" spans="1:10" ht="21" customHeight="1">
      <c r="A93" s="300"/>
      <c r="B93" s="301" t="s">
        <v>10</v>
      </c>
      <c r="C93" s="312">
        <v>909</v>
      </c>
      <c r="D93" s="302" t="s">
        <v>14</v>
      </c>
      <c r="E93" s="302" t="s">
        <v>127</v>
      </c>
      <c r="F93" s="302" t="s">
        <v>84</v>
      </c>
      <c r="G93" s="343">
        <v>222</v>
      </c>
      <c r="H93" s="303">
        <v>9.765</v>
      </c>
      <c r="I93" s="304">
        <v>9.765</v>
      </c>
      <c r="J93" s="891">
        <f t="shared" si="5"/>
        <v>1</v>
      </c>
    </row>
    <row r="94" spans="1:10" ht="21" customHeight="1">
      <c r="A94" s="300"/>
      <c r="B94" s="301" t="s">
        <v>74</v>
      </c>
      <c r="C94" s="312">
        <v>909</v>
      </c>
      <c r="D94" s="302" t="s">
        <v>14</v>
      </c>
      <c r="E94" s="302" t="s">
        <v>127</v>
      </c>
      <c r="F94" s="302" t="s">
        <v>84</v>
      </c>
      <c r="G94" s="343">
        <v>225</v>
      </c>
      <c r="H94" s="303">
        <v>6</v>
      </c>
      <c r="I94" s="304">
        <v>6</v>
      </c>
      <c r="J94" s="891">
        <f t="shared" si="5"/>
        <v>1</v>
      </c>
    </row>
    <row r="95" spans="1:10" ht="21" customHeight="1">
      <c r="A95" s="300"/>
      <c r="B95" s="301" t="s">
        <v>71</v>
      </c>
      <c r="C95" s="312">
        <v>909</v>
      </c>
      <c r="D95" s="302" t="s">
        <v>14</v>
      </c>
      <c r="E95" s="302" t="s">
        <v>127</v>
      </c>
      <c r="F95" s="302" t="s">
        <v>84</v>
      </c>
      <c r="G95" s="343">
        <v>226</v>
      </c>
      <c r="H95" s="303">
        <v>5</v>
      </c>
      <c r="I95" s="304">
        <v>5</v>
      </c>
      <c r="J95" s="891">
        <f t="shared" si="5"/>
        <v>1</v>
      </c>
    </row>
    <row r="96" spans="1:10" ht="21" customHeight="1">
      <c r="A96" s="300"/>
      <c r="B96" s="301" t="s">
        <v>72</v>
      </c>
      <c r="C96" s="312">
        <v>909</v>
      </c>
      <c r="D96" s="302" t="s">
        <v>14</v>
      </c>
      <c r="E96" s="302" t="s">
        <v>127</v>
      </c>
      <c r="F96" s="302" t="s">
        <v>84</v>
      </c>
      <c r="G96" s="343">
        <v>310</v>
      </c>
      <c r="H96" s="303">
        <v>11.912</v>
      </c>
      <c r="I96" s="304">
        <v>11.911</v>
      </c>
      <c r="J96" s="891">
        <f t="shared" si="5"/>
        <v>0.999916051040967</v>
      </c>
    </row>
    <row r="97" spans="1:10" ht="21" customHeight="1">
      <c r="A97" s="300"/>
      <c r="B97" s="301" t="s">
        <v>73</v>
      </c>
      <c r="C97" s="312">
        <v>909</v>
      </c>
      <c r="D97" s="302" t="s">
        <v>14</v>
      </c>
      <c r="E97" s="302" t="s">
        <v>127</v>
      </c>
      <c r="F97" s="302" t="s">
        <v>84</v>
      </c>
      <c r="G97" s="343">
        <v>346</v>
      </c>
      <c r="H97" s="303">
        <v>100.388</v>
      </c>
      <c r="I97" s="304">
        <v>100.383</v>
      </c>
      <c r="J97" s="891">
        <f t="shared" si="5"/>
        <v>0.9999501932501892</v>
      </c>
    </row>
    <row r="98" spans="1:10" ht="21" customHeight="1">
      <c r="A98" s="305" t="s">
        <v>381</v>
      </c>
      <c r="B98" s="306" t="s">
        <v>18</v>
      </c>
      <c r="C98" s="307">
        <v>909</v>
      </c>
      <c r="D98" s="308" t="s">
        <v>66</v>
      </c>
      <c r="E98" s="308"/>
      <c r="F98" s="308"/>
      <c r="G98" s="308"/>
      <c r="H98" s="309">
        <v>60</v>
      </c>
      <c r="I98" s="309">
        <v>0</v>
      </c>
      <c r="J98" s="889">
        <f t="shared" si="5"/>
        <v>0</v>
      </c>
    </row>
    <row r="99" spans="1:10" ht="21" customHeight="1">
      <c r="A99" s="350" t="s">
        <v>382</v>
      </c>
      <c r="B99" s="351" t="s">
        <v>241</v>
      </c>
      <c r="C99" s="352">
        <v>909</v>
      </c>
      <c r="D99" s="353" t="s">
        <v>66</v>
      </c>
      <c r="E99" s="353" t="s">
        <v>390</v>
      </c>
      <c r="F99" s="353"/>
      <c r="G99" s="353"/>
      <c r="H99" s="354">
        <v>60</v>
      </c>
      <c r="I99" s="354">
        <v>0</v>
      </c>
      <c r="J99" s="894">
        <f t="shared" si="5"/>
        <v>0</v>
      </c>
    </row>
    <row r="100" spans="1:10" ht="21" customHeight="1">
      <c r="A100" s="310"/>
      <c r="B100" s="311" t="s">
        <v>98</v>
      </c>
      <c r="C100" s="312">
        <v>909</v>
      </c>
      <c r="D100" s="302" t="s">
        <v>66</v>
      </c>
      <c r="E100" s="302" t="s">
        <v>390</v>
      </c>
      <c r="F100" s="302" t="s">
        <v>97</v>
      </c>
      <c r="G100" s="302"/>
      <c r="H100" s="303">
        <v>60</v>
      </c>
      <c r="I100" s="303">
        <v>0</v>
      </c>
      <c r="J100" s="891">
        <f t="shared" si="5"/>
        <v>0</v>
      </c>
    </row>
    <row r="101" spans="1:10" ht="21" customHeight="1">
      <c r="A101" s="310"/>
      <c r="B101" s="311" t="s">
        <v>67</v>
      </c>
      <c r="C101" s="312">
        <v>909</v>
      </c>
      <c r="D101" s="302" t="s">
        <v>66</v>
      </c>
      <c r="E101" s="302" t="s">
        <v>390</v>
      </c>
      <c r="F101" s="302" t="s">
        <v>68</v>
      </c>
      <c r="G101" s="302"/>
      <c r="H101" s="303">
        <v>60</v>
      </c>
      <c r="I101" s="303">
        <v>0</v>
      </c>
      <c r="J101" s="891">
        <f t="shared" si="5"/>
        <v>0</v>
      </c>
    </row>
    <row r="102" spans="1:10" ht="21" customHeight="1">
      <c r="A102" s="310"/>
      <c r="B102" s="311" t="s">
        <v>71</v>
      </c>
      <c r="C102" s="312">
        <v>909</v>
      </c>
      <c r="D102" s="302" t="s">
        <v>66</v>
      </c>
      <c r="E102" s="302" t="s">
        <v>390</v>
      </c>
      <c r="F102" s="302" t="s">
        <v>68</v>
      </c>
      <c r="G102" s="302" t="s">
        <v>60</v>
      </c>
      <c r="H102" s="303">
        <v>60</v>
      </c>
      <c r="I102" s="304">
        <v>0</v>
      </c>
      <c r="J102" s="891">
        <f t="shared" si="5"/>
        <v>0</v>
      </c>
    </row>
    <row r="103" spans="1:10" ht="21" customHeight="1">
      <c r="A103" s="305" t="s">
        <v>395</v>
      </c>
      <c r="B103" s="306" t="s">
        <v>281</v>
      </c>
      <c r="C103" s="307">
        <v>909</v>
      </c>
      <c r="D103" s="308" t="s">
        <v>236</v>
      </c>
      <c r="E103" s="308"/>
      <c r="F103" s="308"/>
      <c r="G103" s="308"/>
      <c r="H103" s="309">
        <f>H104+H130</f>
        <v>52.8</v>
      </c>
      <c r="I103" s="309">
        <f>I104+I130</f>
        <v>46.5757</v>
      </c>
      <c r="J103" s="889">
        <f t="shared" si="5"/>
        <v>0.8821155303030304</v>
      </c>
    </row>
    <row r="104" spans="1:10" ht="31.5" customHeight="1">
      <c r="A104" s="411" t="s">
        <v>391</v>
      </c>
      <c r="B104" s="412" t="s">
        <v>280</v>
      </c>
      <c r="C104" s="413">
        <v>909</v>
      </c>
      <c r="D104" s="414" t="s">
        <v>236</v>
      </c>
      <c r="E104" s="414" t="s">
        <v>392</v>
      </c>
      <c r="F104" s="415"/>
      <c r="G104" s="415"/>
      <c r="H104" s="461">
        <f>H105+H112</f>
        <v>45</v>
      </c>
      <c r="I104" s="461">
        <f>I105+I112</f>
        <v>38.7767</v>
      </c>
      <c r="J104" s="890">
        <f>I104/H104</f>
        <v>0.8617044444444444</v>
      </c>
    </row>
    <row r="105" spans="1:10" ht="21" customHeight="1">
      <c r="A105" s="360"/>
      <c r="B105" s="361" t="s">
        <v>129</v>
      </c>
      <c r="C105" s="362">
        <v>909</v>
      </c>
      <c r="D105" s="363" t="s">
        <v>236</v>
      </c>
      <c r="E105" s="363" t="s">
        <v>392</v>
      </c>
      <c r="F105" s="364" t="s">
        <v>96</v>
      </c>
      <c r="G105" s="364"/>
      <c r="H105" s="304">
        <f>H106</f>
        <v>44.2</v>
      </c>
      <c r="I105" s="304">
        <f>I106</f>
        <v>38.076699999999995</v>
      </c>
      <c r="J105" s="891">
        <f>I105/H105</f>
        <v>0.8614638009049772</v>
      </c>
    </row>
    <row r="106" spans="1:10" ht="36" customHeight="1">
      <c r="A106" s="360"/>
      <c r="B106" s="365" t="s">
        <v>235</v>
      </c>
      <c r="C106" s="362">
        <v>909</v>
      </c>
      <c r="D106" s="363" t="s">
        <v>236</v>
      </c>
      <c r="E106" s="363" t="s">
        <v>392</v>
      </c>
      <c r="F106" s="364" t="s">
        <v>201</v>
      </c>
      <c r="G106" s="364"/>
      <c r="H106" s="304">
        <f>H107</f>
        <v>44.2</v>
      </c>
      <c r="I106" s="304">
        <f>I107</f>
        <v>38.076699999999995</v>
      </c>
      <c r="J106" s="891">
        <f>I106/H106</f>
        <v>0.8614638009049772</v>
      </c>
    </row>
    <row r="107" spans="1:10" ht="33.75" customHeight="1">
      <c r="A107" s="360"/>
      <c r="B107" s="361" t="s">
        <v>89</v>
      </c>
      <c r="C107" s="362">
        <v>909</v>
      </c>
      <c r="D107" s="363" t="s">
        <v>236</v>
      </c>
      <c r="E107" s="363" t="s">
        <v>392</v>
      </c>
      <c r="F107" s="364" t="s">
        <v>84</v>
      </c>
      <c r="G107" s="364"/>
      <c r="H107" s="304">
        <f>SUM(H108:H111)</f>
        <v>44.2</v>
      </c>
      <c r="I107" s="304">
        <f>SUM(I108:I111)</f>
        <v>38.076699999999995</v>
      </c>
      <c r="J107" s="891">
        <f>I107/H107</f>
        <v>0.8614638009049772</v>
      </c>
    </row>
    <row r="108" spans="1:10" ht="24.75" customHeight="1">
      <c r="A108" s="360"/>
      <c r="B108" s="366" t="s">
        <v>9</v>
      </c>
      <c r="C108" s="362" t="s">
        <v>49</v>
      </c>
      <c r="D108" s="363" t="s">
        <v>236</v>
      </c>
      <c r="E108" s="363" t="s">
        <v>392</v>
      </c>
      <c r="F108" s="364" t="s">
        <v>84</v>
      </c>
      <c r="G108" s="364">
        <v>221</v>
      </c>
      <c r="H108" s="905">
        <v>0.11</v>
      </c>
      <c r="I108" s="303">
        <v>0.1097</v>
      </c>
      <c r="J108" s="891">
        <v>1</v>
      </c>
    </row>
    <row r="109" spans="1:10" ht="15.75">
      <c r="A109" s="360"/>
      <c r="B109" s="367" t="s">
        <v>71</v>
      </c>
      <c r="C109" s="362">
        <v>909</v>
      </c>
      <c r="D109" s="363" t="s">
        <v>236</v>
      </c>
      <c r="E109" s="363" t="s">
        <v>392</v>
      </c>
      <c r="F109" s="364" t="s">
        <v>84</v>
      </c>
      <c r="G109" s="364" t="s">
        <v>60</v>
      </c>
      <c r="H109" s="304">
        <v>39.023</v>
      </c>
      <c r="I109" s="303">
        <v>32.9</v>
      </c>
      <c r="J109" s="891">
        <f aca="true" t="shared" si="6" ref="J109:J141">I109/H109</f>
        <v>0.8430925351715653</v>
      </c>
    </row>
    <row r="110" spans="1:10" ht="15.75">
      <c r="A110" s="360"/>
      <c r="B110" s="366" t="s">
        <v>393</v>
      </c>
      <c r="C110" s="362">
        <v>909</v>
      </c>
      <c r="D110" s="363" t="s">
        <v>236</v>
      </c>
      <c r="E110" s="363" t="s">
        <v>392</v>
      </c>
      <c r="F110" s="364" t="s">
        <v>84</v>
      </c>
      <c r="G110" s="364">
        <v>343</v>
      </c>
      <c r="H110" s="304">
        <v>1.358</v>
      </c>
      <c r="I110" s="303">
        <v>1.358</v>
      </c>
      <c r="J110" s="891">
        <f t="shared" si="6"/>
        <v>1</v>
      </c>
    </row>
    <row r="111" spans="1:10" ht="15.75">
      <c r="A111" s="360"/>
      <c r="B111" s="366" t="s">
        <v>73</v>
      </c>
      <c r="C111" s="362">
        <v>909</v>
      </c>
      <c r="D111" s="363" t="s">
        <v>236</v>
      </c>
      <c r="E111" s="363" t="s">
        <v>392</v>
      </c>
      <c r="F111" s="364" t="s">
        <v>84</v>
      </c>
      <c r="G111" s="364">
        <v>346</v>
      </c>
      <c r="H111" s="304">
        <v>3.709</v>
      </c>
      <c r="I111" s="303">
        <v>3.709</v>
      </c>
      <c r="J111" s="891">
        <f t="shared" si="6"/>
        <v>1</v>
      </c>
    </row>
    <row r="112" spans="1:10" ht="21" customHeight="1">
      <c r="A112" s="360"/>
      <c r="B112" s="361" t="s">
        <v>98</v>
      </c>
      <c r="C112" s="362">
        <v>909</v>
      </c>
      <c r="D112" s="363" t="s">
        <v>236</v>
      </c>
      <c r="E112" s="363" t="s">
        <v>392</v>
      </c>
      <c r="F112" s="364" t="s">
        <v>97</v>
      </c>
      <c r="G112" s="364"/>
      <c r="H112" s="304">
        <f>H127</f>
        <v>0.8</v>
      </c>
      <c r="I112" s="304">
        <f>I127</f>
        <v>0.7</v>
      </c>
      <c r="J112" s="891">
        <f t="shared" si="6"/>
        <v>0.8749999999999999</v>
      </c>
    </row>
    <row r="113" spans="1:10" ht="15.75" hidden="1">
      <c r="A113" s="368"/>
      <c r="B113" s="369" t="s">
        <v>204</v>
      </c>
      <c r="C113" s="370">
        <v>909</v>
      </c>
      <c r="D113" s="371" t="s">
        <v>236</v>
      </c>
      <c r="E113" s="371" t="s">
        <v>392</v>
      </c>
      <c r="F113" s="372" t="s">
        <v>65</v>
      </c>
      <c r="G113" s="372"/>
      <c r="H113" s="462">
        <f>H114</f>
        <v>800</v>
      </c>
      <c r="I113" s="373">
        <v>0</v>
      </c>
      <c r="J113" s="895">
        <f t="shared" si="6"/>
        <v>0</v>
      </c>
    </row>
    <row r="114" spans="1:10" ht="47.25" customHeight="1" hidden="1">
      <c r="A114" s="374"/>
      <c r="B114" s="375" t="s">
        <v>230</v>
      </c>
      <c r="C114" s="376">
        <v>909</v>
      </c>
      <c r="D114" s="377" t="s">
        <v>236</v>
      </c>
      <c r="E114" s="377" t="s">
        <v>392</v>
      </c>
      <c r="F114" s="378" t="s">
        <v>77</v>
      </c>
      <c r="G114" s="378"/>
      <c r="H114" s="463">
        <f>H115</f>
        <v>800</v>
      </c>
      <c r="I114" s="354">
        <v>0</v>
      </c>
      <c r="J114" s="891">
        <f t="shared" si="6"/>
        <v>0</v>
      </c>
    </row>
    <row r="115" spans="1:10" ht="15.75" hidden="1">
      <c r="A115" s="374"/>
      <c r="B115" s="375" t="s">
        <v>154</v>
      </c>
      <c r="C115" s="376">
        <v>909</v>
      </c>
      <c r="D115" s="377" t="s">
        <v>236</v>
      </c>
      <c r="E115" s="377" t="s">
        <v>392</v>
      </c>
      <c r="F115" s="378" t="s">
        <v>77</v>
      </c>
      <c r="G115" s="378" t="s">
        <v>157</v>
      </c>
      <c r="H115" s="463">
        <v>800</v>
      </c>
      <c r="I115" s="303">
        <v>0</v>
      </c>
      <c r="J115" s="891">
        <f t="shared" si="6"/>
        <v>0</v>
      </c>
    </row>
    <row r="116" spans="1:10" ht="30" hidden="1">
      <c r="A116" s="310"/>
      <c r="B116" s="311" t="s">
        <v>272</v>
      </c>
      <c r="C116" s="312">
        <v>909</v>
      </c>
      <c r="D116" s="302" t="s">
        <v>22</v>
      </c>
      <c r="E116" s="302" t="s">
        <v>244</v>
      </c>
      <c r="F116" s="302" t="s">
        <v>96</v>
      </c>
      <c r="G116" s="302"/>
      <c r="H116" s="303">
        <v>0</v>
      </c>
      <c r="I116" s="303">
        <v>0</v>
      </c>
      <c r="J116" s="891" t="e">
        <f t="shared" si="6"/>
        <v>#DIV/0!</v>
      </c>
    </row>
    <row r="117" spans="1:10" ht="30" hidden="1">
      <c r="A117" s="310"/>
      <c r="B117" s="311" t="s">
        <v>198</v>
      </c>
      <c r="C117" s="312">
        <v>909</v>
      </c>
      <c r="D117" s="302" t="s">
        <v>22</v>
      </c>
      <c r="E117" s="302" t="s">
        <v>244</v>
      </c>
      <c r="F117" s="302" t="s">
        <v>201</v>
      </c>
      <c r="G117" s="302"/>
      <c r="H117" s="303">
        <v>0</v>
      </c>
      <c r="I117" s="303">
        <v>0</v>
      </c>
      <c r="J117" s="891" t="e">
        <f t="shared" si="6"/>
        <v>#DIV/0!</v>
      </c>
    </row>
    <row r="118" spans="1:10" ht="30" hidden="1">
      <c r="A118" s="300"/>
      <c r="B118" s="301" t="s">
        <v>89</v>
      </c>
      <c r="C118" s="312">
        <v>909</v>
      </c>
      <c r="D118" s="302" t="s">
        <v>22</v>
      </c>
      <c r="E118" s="302" t="s">
        <v>244</v>
      </c>
      <c r="F118" s="302" t="s">
        <v>84</v>
      </c>
      <c r="G118" s="302"/>
      <c r="H118" s="303">
        <v>0</v>
      </c>
      <c r="I118" s="303">
        <v>0</v>
      </c>
      <c r="J118" s="891" t="e">
        <f t="shared" si="6"/>
        <v>#DIV/0!</v>
      </c>
    </row>
    <row r="119" spans="1:10" ht="15.75" hidden="1">
      <c r="A119" s="310"/>
      <c r="B119" s="311" t="s">
        <v>71</v>
      </c>
      <c r="C119" s="312">
        <v>909</v>
      </c>
      <c r="D119" s="302" t="s">
        <v>22</v>
      </c>
      <c r="E119" s="302" t="s">
        <v>244</v>
      </c>
      <c r="F119" s="302" t="s">
        <v>84</v>
      </c>
      <c r="G119" s="302" t="s">
        <v>60</v>
      </c>
      <c r="H119" s="303">
        <v>0</v>
      </c>
      <c r="I119" s="304">
        <v>0</v>
      </c>
      <c r="J119" s="891" t="e">
        <f t="shared" si="6"/>
        <v>#DIV/0!</v>
      </c>
    </row>
    <row r="120" spans="1:10" ht="15.75" customHeight="1" hidden="1">
      <c r="A120" s="350" t="s">
        <v>146</v>
      </c>
      <c r="B120" s="351" t="s">
        <v>159</v>
      </c>
      <c r="C120" s="352">
        <v>909</v>
      </c>
      <c r="D120" s="353" t="s">
        <v>160</v>
      </c>
      <c r="E120" s="353"/>
      <c r="F120" s="353"/>
      <c r="G120" s="353"/>
      <c r="H120" s="354">
        <v>0</v>
      </c>
      <c r="I120" s="354">
        <v>0</v>
      </c>
      <c r="J120" s="891" t="e">
        <f t="shared" si="6"/>
        <v>#DIV/0!</v>
      </c>
    </row>
    <row r="121" spans="1:10" ht="15.75" customHeight="1" hidden="1">
      <c r="A121" s="350" t="s">
        <v>147</v>
      </c>
      <c r="B121" s="351" t="s">
        <v>161</v>
      </c>
      <c r="C121" s="352">
        <v>909</v>
      </c>
      <c r="D121" s="379" t="s">
        <v>162</v>
      </c>
      <c r="E121" s="353"/>
      <c r="F121" s="353"/>
      <c r="G121" s="353"/>
      <c r="H121" s="354">
        <v>0</v>
      </c>
      <c r="I121" s="354">
        <v>0</v>
      </c>
      <c r="J121" s="891" t="e">
        <f t="shared" si="6"/>
        <v>#DIV/0!</v>
      </c>
    </row>
    <row r="122" spans="1:10" ht="126" customHeight="1" hidden="1">
      <c r="A122" s="310"/>
      <c r="B122" s="311" t="s">
        <v>248</v>
      </c>
      <c r="C122" s="312">
        <v>909</v>
      </c>
      <c r="D122" s="362" t="s">
        <v>162</v>
      </c>
      <c r="E122" s="362" t="s">
        <v>249</v>
      </c>
      <c r="F122" s="302"/>
      <c r="G122" s="302"/>
      <c r="H122" s="303">
        <v>0</v>
      </c>
      <c r="I122" s="303">
        <v>0</v>
      </c>
      <c r="J122" s="891" t="e">
        <f t="shared" si="6"/>
        <v>#DIV/0!</v>
      </c>
    </row>
    <row r="123" spans="1:10" ht="30" hidden="1">
      <c r="A123" s="310"/>
      <c r="B123" s="311" t="s">
        <v>272</v>
      </c>
      <c r="C123" s="312">
        <v>909</v>
      </c>
      <c r="D123" s="362" t="s">
        <v>162</v>
      </c>
      <c r="E123" s="362" t="s">
        <v>249</v>
      </c>
      <c r="F123" s="302" t="s">
        <v>96</v>
      </c>
      <c r="G123" s="302"/>
      <c r="H123" s="303">
        <v>0</v>
      </c>
      <c r="I123" s="303">
        <v>0</v>
      </c>
      <c r="J123" s="891" t="e">
        <f t="shared" si="6"/>
        <v>#DIV/0!</v>
      </c>
    </row>
    <row r="124" spans="1:10" ht="30" hidden="1">
      <c r="A124" s="310"/>
      <c r="B124" s="311" t="s">
        <v>198</v>
      </c>
      <c r="C124" s="312">
        <v>909</v>
      </c>
      <c r="D124" s="362" t="s">
        <v>162</v>
      </c>
      <c r="E124" s="362" t="s">
        <v>249</v>
      </c>
      <c r="F124" s="302" t="s">
        <v>201</v>
      </c>
      <c r="G124" s="302"/>
      <c r="H124" s="303">
        <v>0</v>
      </c>
      <c r="I124" s="303">
        <v>0</v>
      </c>
      <c r="J124" s="891" t="e">
        <f t="shared" si="6"/>
        <v>#DIV/0!</v>
      </c>
    </row>
    <row r="125" spans="1:10" ht="30" hidden="1">
      <c r="A125" s="300"/>
      <c r="B125" s="301" t="s">
        <v>89</v>
      </c>
      <c r="C125" s="312">
        <v>909</v>
      </c>
      <c r="D125" s="362" t="s">
        <v>162</v>
      </c>
      <c r="E125" s="362" t="s">
        <v>249</v>
      </c>
      <c r="F125" s="302" t="s">
        <v>84</v>
      </c>
      <c r="G125" s="302"/>
      <c r="H125" s="303">
        <v>0</v>
      </c>
      <c r="I125" s="303">
        <v>0</v>
      </c>
      <c r="J125" s="891" t="e">
        <f t="shared" si="6"/>
        <v>#DIV/0!</v>
      </c>
    </row>
    <row r="126" spans="1:10" ht="15.75" hidden="1">
      <c r="A126" s="310"/>
      <c r="B126" s="311" t="s">
        <v>71</v>
      </c>
      <c r="C126" s="312">
        <v>909</v>
      </c>
      <c r="D126" s="362" t="s">
        <v>162</v>
      </c>
      <c r="E126" s="362" t="s">
        <v>249</v>
      </c>
      <c r="F126" s="302" t="s">
        <v>84</v>
      </c>
      <c r="G126" s="302" t="s">
        <v>60</v>
      </c>
      <c r="H126" s="303">
        <v>0</v>
      </c>
      <c r="I126" s="304">
        <v>0</v>
      </c>
      <c r="J126" s="891" t="e">
        <f t="shared" si="6"/>
        <v>#DIV/0!</v>
      </c>
    </row>
    <row r="127" spans="1:10" ht="15.75">
      <c r="A127" s="310"/>
      <c r="B127" s="311" t="s">
        <v>204</v>
      </c>
      <c r="C127" s="312">
        <v>909</v>
      </c>
      <c r="D127" s="302" t="s">
        <v>236</v>
      </c>
      <c r="E127" s="363" t="s">
        <v>392</v>
      </c>
      <c r="F127" s="302" t="s">
        <v>65</v>
      </c>
      <c r="G127" s="302"/>
      <c r="H127" s="303">
        <f>H128</f>
        <v>0.8</v>
      </c>
      <c r="I127" s="303">
        <f>I128</f>
        <v>0.7</v>
      </c>
      <c r="J127" s="891">
        <f t="shared" si="6"/>
        <v>0.8749999999999999</v>
      </c>
    </row>
    <row r="128" spans="1:10" ht="19.5" customHeight="1">
      <c r="A128" s="310"/>
      <c r="B128" s="380" t="s">
        <v>230</v>
      </c>
      <c r="C128" s="312">
        <v>909</v>
      </c>
      <c r="D128" s="302" t="s">
        <v>236</v>
      </c>
      <c r="E128" s="363" t="s">
        <v>392</v>
      </c>
      <c r="F128" s="302" t="s">
        <v>77</v>
      </c>
      <c r="G128" s="302"/>
      <c r="H128" s="303">
        <f>H129</f>
        <v>0.8</v>
      </c>
      <c r="I128" s="303">
        <f>I129</f>
        <v>0.7</v>
      </c>
      <c r="J128" s="891">
        <f t="shared" si="6"/>
        <v>0.8749999999999999</v>
      </c>
    </row>
    <row r="129" spans="1:10" ht="19.5" customHeight="1">
      <c r="A129" s="310"/>
      <c r="B129" s="311" t="s">
        <v>154</v>
      </c>
      <c r="C129" s="312">
        <v>909</v>
      </c>
      <c r="D129" s="302" t="s">
        <v>236</v>
      </c>
      <c r="E129" s="363" t="s">
        <v>392</v>
      </c>
      <c r="F129" s="302" t="s">
        <v>77</v>
      </c>
      <c r="G129" s="302" t="s">
        <v>157</v>
      </c>
      <c r="H129" s="303">
        <v>0.8</v>
      </c>
      <c r="I129" s="303">
        <v>0.7</v>
      </c>
      <c r="J129" s="891">
        <f t="shared" si="6"/>
        <v>0.8749999999999999</v>
      </c>
    </row>
    <row r="130" spans="1:10" ht="49.5" customHeight="1">
      <c r="A130" s="411" t="s">
        <v>396</v>
      </c>
      <c r="B130" s="412" t="s">
        <v>112</v>
      </c>
      <c r="C130" s="413">
        <v>909</v>
      </c>
      <c r="D130" s="414" t="s">
        <v>236</v>
      </c>
      <c r="E130" s="414" t="s">
        <v>126</v>
      </c>
      <c r="F130" s="415"/>
      <c r="G130" s="415"/>
      <c r="H130" s="461">
        <f aca="true" t="shared" si="7" ref="H130:I132">H131</f>
        <v>7.8</v>
      </c>
      <c r="I130" s="461">
        <f t="shared" si="7"/>
        <v>7.799</v>
      </c>
      <c r="J130" s="892">
        <f t="shared" si="6"/>
        <v>0.9998717948717949</v>
      </c>
    </row>
    <row r="131" spans="1:10" ht="19.5" customHeight="1">
      <c r="A131" s="360"/>
      <c r="B131" s="361" t="s">
        <v>158</v>
      </c>
      <c r="C131" s="362">
        <v>909</v>
      </c>
      <c r="D131" s="363" t="s">
        <v>236</v>
      </c>
      <c r="E131" s="363" t="s">
        <v>126</v>
      </c>
      <c r="F131" s="364" t="s">
        <v>96</v>
      </c>
      <c r="G131" s="364"/>
      <c r="H131" s="303">
        <f t="shared" si="7"/>
        <v>7.8</v>
      </c>
      <c r="I131" s="303">
        <f t="shared" si="7"/>
        <v>7.799</v>
      </c>
      <c r="J131" s="891">
        <f t="shared" si="6"/>
        <v>0.9998717948717949</v>
      </c>
    </row>
    <row r="132" spans="1:10" ht="19.5" customHeight="1">
      <c r="A132" s="360"/>
      <c r="B132" s="361" t="s">
        <v>198</v>
      </c>
      <c r="C132" s="362">
        <v>909</v>
      </c>
      <c r="D132" s="363" t="s">
        <v>236</v>
      </c>
      <c r="E132" s="363" t="s">
        <v>126</v>
      </c>
      <c r="F132" s="364" t="s">
        <v>201</v>
      </c>
      <c r="G132" s="364"/>
      <c r="H132" s="303">
        <f t="shared" si="7"/>
        <v>7.8</v>
      </c>
      <c r="I132" s="303">
        <f t="shared" si="7"/>
        <v>7.799</v>
      </c>
      <c r="J132" s="891">
        <f t="shared" si="6"/>
        <v>0.9998717948717949</v>
      </c>
    </row>
    <row r="133" spans="1:10" ht="19.5" customHeight="1">
      <c r="A133" s="384"/>
      <c r="B133" s="366" t="s">
        <v>89</v>
      </c>
      <c r="C133" s="362">
        <v>909</v>
      </c>
      <c r="D133" s="363" t="s">
        <v>236</v>
      </c>
      <c r="E133" s="363" t="s">
        <v>126</v>
      </c>
      <c r="F133" s="364" t="s">
        <v>84</v>
      </c>
      <c r="G133" s="364"/>
      <c r="H133" s="303">
        <f>H134+H135</f>
        <v>7.8</v>
      </c>
      <c r="I133" s="303">
        <f>I134+I135</f>
        <v>7.799</v>
      </c>
      <c r="J133" s="891">
        <f t="shared" si="6"/>
        <v>0.9998717948717949</v>
      </c>
    </row>
    <row r="134" spans="1:10" ht="19.5" customHeight="1">
      <c r="A134" s="385"/>
      <c r="B134" s="366" t="s">
        <v>9</v>
      </c>
      <c r="C134" s="362">
        <v>909</v>
      </c>
      <c r="D134" s="363" t="s">
        <v>236</v>
      </c>
      <c r="E134" s="363" t="s">
        <v>126</v>
      </c>
      <c r="F134" s="364" t="s">
        <v>84</v>
      </c>
      <c r="G134" s="364" t="s">
        <v>59</v>
      </c>
      <c r="H134" s="303">
        <v>0.494</v>
      </c>
      <c r="I134" s="304">
        <v>0.493</v>
      </c>
      <c r="J134" s="891">
        <f t="shared" si="6"/>
        <v>0.9979757085020243</v>
      </c>
    </row>
    <row r="135" spans="1:10" ht="16.5" customHeight="1">
      <c r="A135" s="385"/>
      <c r="B135" s="366" t="s">
        <v>73</v>
      </c>
      <c r="C135" s="362">
        <v>909</v>
      </c>
      <c r="D135" s="363" t="s">
        <v>236</v>
      </c>
      <c r="E135" s="363" t="s">
        <v>126</v>
      </c>
      <c r="F135" s="364" t="s">
        <v>84</v>
      </c>
      <c r="G135" s="364">
        <v>346</v>
      </c>
      <c r="H135" s="303">
        <v>7.306</v>
      </c>
      <c r="I135" s="304">
        <v>7.306</v>
      </c>
      <c r="J135" s="891">
        <f t="shared" si="6"/>
        <v>1</v>
      </c>
    </row>
    <row r="136" spans="1:10" ht="24" customHeight="1">
      <c r="A136" s="305" t="s">
        <v>336</v>
      </c>
      <c r="B136" s="436" t="s">
        <v>159</v>
      </c>
      <c r="C136" s="437">
        <v>909</v>
      </c>
      <c r="D136" s="438" t="s">
        <v>160</v>
      </c>
      <c r="E136" s="438"/>
      <c r="F136" s="439"/>
      <c r="G136" s="439"/>
      <c r="H136" s="464">
        <f>H137+H143</f>
        <v>535.308</v>
      </c>
      <c r="I136" s="464">
        <f>I137+I143</f>
        <v>535.307</v>
      </c>
      <c r="J136" s="889">
        <f t="shared" si="6"/>
        <v>0.9999981319165789</v>
      </c>
    </row>
    <row r="137" spans="1:10" ht="22.5" customHeight="1">
      <c r="A137" s="305" t="s">
        <v>397</v>
      </c>
      <c r="B137" s="436" t="s">
        <v>161</v>
      </c>
      <c r="C137" s="437">
        <v>909</v>
      </c>
      <c r="D137" s="440" t="s">
        <v>162</v>
      </c>
      <c r="E137" s="438"/>
      <c r="F137" s="439"/>
      <c r="G137" s="439"/>
      <c r="H137" s="464">
        <f>H138</f>
        <v>127.358</v>
      </c>
      <c r="I137" s="464">
        <f>I138</f>
        <v>127.357</v>
      </c>
      <c r="J137" s="889">
        <f t="shared" si="6"/>
        <v>0.9999921481179038</v>
      </c>
    </row>
    <row r="138" spans="1:10" ht="72" customHeight="1">
      <c r="A138" s="337" t="s">
        <v>398</v>
      </c>
      <c r="B138" s="412" t="s">
        <v>248</v>
      </c>
      <c r="C138" s="413">
        <v>909</v>
      </c>
      <c r="D138" s="416" t="s">
        <v>162</v>
      </c>
      <c r="E138" s="416" t="s">
        <v>399</v>
      </c>
      <c r="F138" s="415"/>
      <c r="G138" s="415"/>
      <c r="H138" s="461">
        <f>H140</f>
        <v>127.358</v>
      </c>
      <c r="I138" s="461">
        <f>I140</f>
        <v>127.357</v>
      </c>
      <c r="J138" s="890">
        <f t="shared" si="6"/>
        <v>0.9999921481179038</v>
      </c>
    </row>
    <row r="139" spans="1:10" ht="20.25" customHeight="1">
      <c r="A139" s="360"/>
      <c r="B139" s="361" t="s">
        <v>158</v>
      </c>
      <c r="C139" s="362">
        <v>909</v>
      </c>
      <c r="D139" s="386" t="s">
        <v>162</v>
      </c>
      <c r="E139" s="386" t="s">
        <v>399</v>
      </c>
      <c r="F139" s="364" t="s">
        <v>96</v>
      </c>
      <c r="G139" s="364"/>
      <c r="H139" s="304">
        <f>H140</f>
        <v>127.358</v>
      </c>
      <c r="I139" s="304">
        <f>I140</f>
        <v>127.357</v>
      </c>
      <c r="J139" s="891">
        <f t="shared" si="6"/>
        <v>0.9999921481179038</v>
      </c>
    </row>
    <row r="140" spans="1:10" ht="34.5" customHeight="1">
      <c r="A140" s="360"/>
      <c r="B140" s="361" t="s">
        <v>198</v>
      </c>
      <c r="C140" s="362">
        <v>909</v>
      </c>
      <c r="D140" s="386" t="s">
        <v>162</v>
      </c>
      <c r="E140" s="386" t="s">
        <v>399</v>
      </c>
      <c r="F140" s="364" t="s">
        <v>201</v>
      </c>
      <c r="G140" s="364"/>
      <c r="H140" s="304">
        <f>H142</f>
        <v>127.358</v>
      </c>
      <c r="I140" s="304">
        <f>I142</f>
        <v>127.357</v>
      </c>
      <c r="J140" s="891">
        <f t="shared" si="6"/>
        <v>0.9999921481179038</v>
      </c>
    </row>
    <row r="141" spans="1:10" ht="33.75" customHeight="1">
      <c r="A141" s="385"/>
      <c r="B141" s="366" t="s">
        <v>89</v>
      </c>
      <c r="C141" s="362">
        <v>909</v>
      </c>
      <c r="D141" s="386" t="s">
        <v>162</v>
      </c>
      <c r="E141" s="386" t="s">
        <v>399</v>
      </c>
      <c r="F141" s="364" t="s">
        <v>84</v>
      </c>
      <c r="G141" s="364"/>
      <c r="H141" s="304">
        <f>H142</f>
        <v>127.358</v>
      </c>
      <c r="I141" s="304">
        <f>I142</f>
        <v>127.357</v>
      </c>
      <c r="J141" s="891">
        <f t="shared" si="6"/>
        <v>0.9999921481179038</v>
      </c>
    </row>
    <row r="142" spans="1:10" ht="18" customHeight="1">
      <c r="A142" s="387"/>
      <c r="B142" s="361" t="s">
        <v>71</v>
      </c>
      <c r="C142" s="362">
        <v>909</v>
      </c>
      <c r="D142" s="386" t="s">
        <v>162</v>
      </c>
      <c r="E142" s="386" t="s">
        <v>399</v>
      </c>
      <c r="F142" s="364" t="s">
        <v>84</v>
      </c>
      <c r="G142" s="364" t="s">
        <v>60</v>
      </c>
      <c r="H142" s="299">
        <v>127.358</v>
      </c>
      <c r="I142" s="304">
        <v>127.357</v>
      </c>
      <c r="J142" s="891">
        <v>1</v>
      </c>
    </row>
    <row r="143" spans="1:10" ht="32.25" customHeight="1">
      <c r="A143" s="417" t="s">
        <v>447</v>
      </c>
      <c r="B143" s="418" t="s">
        <v>128</v>
      </c>
      <c r="C143" s="419">
        <v>909</v>
      </c>
      <c r="D143" s="420" t="s">
        <v>400</v>
      </c>
      <c r="E143" s="420" t="s">
        <v>401</v>
      </c>
      <c r="F143" s="421"/>
      <c r="G143" s="421"/>
      <c r="H143" s="422">
        <f aca="true" t="shared" si="8" ref="H143:I146">H144</f>
        <v>407.95</v>
      </c>
      <c r="I143" s="422">
        <f t="shared" si="8"/>
        <v>407.95</v>
      </c>
      <c r="J143" s="890">
        <f aca="true" t="shared" si="9" ref="J143:J157">I143/H143</f>
        <v>1</v>
      </c>
    </row>
    <row r="144" spans="1:10" ht="32.25" customHeight="1">
      <c r="A144" s="326"/>
      <c r="B144" s="311" t="s">
        <v>272</v>
      </c>
      <c r="C144" s="322">
        <v>909</v>
      </c>
      <c r="D144" s="323" t="s">
        <v>400</v>
      </c>
      <c r="E144" s="323" t="s">
        <v>401</v>
      </c>
      <c r="F144" s="324">
        <v>200</v>
      </c>
      <c r="G144" s="324"/>
      <c r="H144" s="325">
        <f t="shared" si="8"/>
        <v>407.95</v>
      </c>
      <c r="I144" s="325">
        <f t="shared" si="8"/>
        <v>407.95</v>
      </c>
      <c r="J144" s="891">
        <f t="shared" si="9"/>
        <v>1</v>
      </c>
    </row>
    <row r="145" spans="1:10" ht="30">
      <c r="A145" s="326"/>
      <c r="B145" s="311" t="s">
        <v>198</v>
      </c>
      <c r="C145" s="322">
        <v>909</v>
      </c>
      <c r="D145" s="323" t="s">
        <v>400</v>
      </c>
      <c r="E145" s="323" t="s">
        <v>401</v>
      </c>
      <c r="F145" s="324">
        <v>240</v>
      </c>
      <c r="G145" s="324"/>
      <c r="H145" s="325">
        <f t="shared" si="8"/>
        <v>407.95</v>
      </c>
      <c r="I145" s="325">
        <f t="shared" si="8"/>
        <v>407.95</v>
      </c>
      <c r="J145" s="891">
        <f t="shared" si="9"/>
        <v>1</v>
      </c>
    </row>
    <row r="146" spans="1:10" ht="35.25" customHeight="1">
      <c r="A146" s="326"/>
      <c r="B146" s="311" t="s">
        <v>89</v>
      </c>
      <c r="C146" s="322">
        <v>909</v>
      </c>
      <c r="D146" s="323" t="s">
        <v>400</v>
      </c>
      <c r="E146" s="323" t="s">
        <v>401</v>
      </c>
      <c r="F146" s="324">
        <v>244</v>
      </c>
      <c r="G146" s="324"/>
      <c r="H146" s="325">
        <f t="shared" si="8"/>
        <v>407.95</v>
      </c>
      <c r="I146" s="325">
        <f t="shared" si="8"/>
        <v>407.95</v>
      </c>
      <c r="J146" s="891">
        <f t="shared" si="9"/>
        <v>1</v>
      </c>
    </row>
    <row r="147" spans="1:10" ht="21" customHeight="1">
      <c r="A147" s="326"/>
      <c r="B147" s="327" t="s">
        <v>250</v>
      </c>
      <c r="C147" s="322">
        <v>909</v>
      </c>
      <c r="D147" s="323" t="s">
        <v>400</v>
      </c>
      <c r="E147" s="323" t="s">
        <v>401</v>
      </c>
      <c r="F147" s="324">
        <v>244</v>
      </c>
      <c r="G147" s="324">
        <v>310</v>
      </c>
      <c r="H147" s="325">
        <v>407.95</v>
      </c>
      <c r="I147" s="304">
        <v>407.95</v>
      </c>
      <c r="J147" s="891">
        <f t="shared" si="9"/>
        <v>1</v>
      </c>
    </row>
    <row r="148" spans="1:10" ht="31.5" customHeight="1" hidden="1">
      <c r="A148" s="389" t="s">
        <v>150</v>
      </c>
      <c r="B148" s="390" t="s">
        <v>251</v>
      </c>
      <c r="C148" s="388" t="s">
        <v>49</v>
      </c>
      <c r="D148" s="388" t="s">
        <v>266</v>
      </c>
      <c r="E148" s="388"/>
      <c r="F148" s="391"/>
      <c r="G148" s="391"/>
      <c r="H148" s="392">
        <v>0</v>
      </c>
      <c r="I148" s="392">
        <v>0</v>
      </c>
      <c r="J148" s="894" t="e">
        <f t="shared" si="9"/>
        <v>#DIV/0!</v>
      </c>
    </row>
    <row r="149" spans="1:10" ht="31.5" customHeight="1" hidden="1">
      <c r="A149" s="389" t="s">
        <v>151</v>
      </c>
      <c r="B149" s="390" t="s">
        <v>252</v>
      </c>
      <c r="C149" s="388" t="s">
        <v>49</v>
      </c>
      <c r="D149" s="388" t="s">
        <v>166</v>
      </c>
      <c r="E149" s="388"/>
      <c r="F149" s="391"/>
      <c r="G149" s="391"/>
      <c r="H149" s="392">
        <v>0</v>
      </c>
      <c r="I149" s="392">
        <v>0</v>
      </c>
      <c r="J149" s="894" t="e">
        <f t="shared" si="9"/>
        <v>#DIV/0!</v>
      </c>
    </row>
    <row r="150" spans="1:10" ht="45" hidden="1">
      <c r="A150" s="326"/>
      <c r="B150" s="327" t="s">
        <v>167</v>
      </c>
      <c r="C150" s="323" t="s">
        <v>49</v>
      </c>
      <c r="D150" s="323" t="s">
        <v>166</v>
      </c>
      <c r="E150" s="323" t="s">
        <v>253</v>
      </c>
      <c r="F150" s="324"/>
      <c r="G150" s="324"/>
      <c r="H150" s="325">
        <v>0</v>
      </c>
      <c r="I150" s="325">
        <v>0</v>
      </c>
      <c r="J150" s="891" t="e">
        <f t="shared" si="9"/>
        <v>#DIV/0!</v>
      </c>
    </row>
    <row r="151" spans="1:10" ht="30" hidden="1">
      <c r="A151" s="326"/>
      <c r="B151" s="327" t="s">
        <v>129</v>
      </c>
      <c r="C151" s="323" t="s">
        <v>49</v>
      </c>
      <c r="D151" s="323" t="s">
        <v>166</v>
      </c>
      <c r="E151" s="323" t="s">
        <v>253</v>
      </c>
      <c r="F151" s="323" t="s">
        <v>201</v>
      </c>
      <c r="G151" s="324"/>
      <c r="H151" s="325">
        <v>0</v>
      </c>
      <c r="I151" s="325">
        <v>0</v>
      </c>
      <c r="J151" s="891" t="e">
        <f t="shared" si="9"/>
        <v>#DIV/0!</v>
      </c>
    </row>
    <row r="152" spans="1:10" ht="47.25" customHeight="1" hidden="1">
      <c r="A152" s="326"/>
      <c r="B152" s="327" t="s">
        <v>246</v>
      </c>
      <c r="C152" s="323" t="s">
        <v>49</v>
      </c>
      <c r="D152" s="323" t="s">
        <v>166</v>
      </c>
      <c r="E152" s="323" t="s">
        <v>253</v>
      </c>
      <c r="F152" s="323" t="s">
        <v>84</v>
      </c>
      <c r="G152" s="324"/>
      <c r="H152" s="325">
        <v>0</v>
      </c>
      <c r="I152" s="325">
        <v>0</v>
      </c>
      <c r="J152" s="891" t="e">
        <f t="shared" si="9"/>
        <v>#DIV/0!</v>
      </c>
    </row>
    <row r="153" spans="1:10" ht="15.75" hidden="1">
      <c r="A153" s="326"/>
      <c r="B153" s="327" t="s">
        <v>254</v>
      </c>
      <c r="C153" s="323" t="s">
        <v>49</v>
      </c>
      <c r="D153" s="323" t="s">
        <v>166</v>
      </c>
      <c r="E153" s="323" t="s">
        <v>253</v>
      </c>
      <c r="F153" s="323" t="s">
        <v>84</v>
      </c>
      <c r="G153" s="324">
        <v>226</v>
      </c>
      <c r="H153" s="325">
        <v>0</v>
      </c>
      <c r="I153" s="304">
        <v>0</v>
      </c>
      <c r="J153" s="891" t="e">
        <f t="shared" si="9"/>
        <v>#DIV/0!</v>
      </c>
    </row>
    <row r="154" spans="1:10" ht="15.75">
      <c r="A154" s="456" t="s">
        <v>402</v>
      </c>
      <c r="B154" s="441" t="s">
        <v>24</v>
      </c>
      <c r="C154" s="442">
        <v>909</v>
      </c>
      <c r="D154" s="443" t="s">
        <v>25</v>
      </c>
      <c r="E154" s="444"/>
      <c r="F154" s="445"/>
      <c r="G154" s="445"/>
      <c r="H154" s="465">
        <f aca="true" t="shared" si="10" ref="H154:I158">H155</f>
        <v>21817.524999999998</v>
      </c>
      <c r="I154" s="465">
        <f t="shared" si="10"/>
        <v>21817.514</v>
      </c>
      <c r="J154" s="896">
        <f t="shared" si="9"/>
        <v>0.9999994958181554</v>
      </c>
    </row>
    <row r="155" spans="1:10" ht="15.75">
      <c r="A155" s="457" t="s">
        <v>403</v>
      </c>
      <c r="B155" s="446" t="s">
        <v>27</v>
      </c>
      <c r="C155" s="442">
        <v>909</v>
      </c>
      <c r="D155" s="443" t="s">
        <v>28</v>
      </c>
      <c r="E155" s="444"/>
      <c r="F155" s="445"/>
      <c r="G155" s="445" t="s">
        <v>242</v>
      </c>
      <c r="H155" s="465">
        <f>H156</f>
        <v>21817.524999999998</v>
      </c>
      <c r="I155" s="465">
        <f>I156</f>
        <v>21817.514</v>
      </c>
      <c r="J155" s="896">
        <f t="shared" si="9"/>
        <v>0.9999994958181554</v>
      </c>
    </row>
    <row r="156" spans="1:10" ht="15.75">
      <c r="A156" s="417" t="s">
        <v>404</v>
      </c>
      <c r="B156" s="423" t="s">
        <v>163</v>
      </c>
      <c r="C156" s="420">
        <v>909</v>
      </c>
      <c r="D156" s="424" t="s">
        <v>28</v>
      </c>
      <c r="E156" s="424" t="s">
        <v>405</v>
      </c>
      <c r="F156" s="425"/>
      <c r="G156" s="425"/>
      <c r="H156" s="466">
        <f t="shared" si="10"/>
        <v>21817.524999999998</v>
      </c>
      <c r="I156" s="466">
        <f t="shared" si="10"/>
        <v>21817.514</v>
      </c>
      <c r="J156" s="897">
        <f t="shared" si="9"/>
        <v>0.9999994958181554</v>
      </c>
    </row>
    <row r="157" spans="1:10" ht="30">
      <c r="A157" s="393"/>
      <c r="B157" s="394" t="s">
        <v>129</v>
      </c>
      <c r="C157" s="323">
        <v>909</v>
      </c>
      <c r="D157" s="395" t="s">
        <v>28</v>
      </c>
      <c r="E157" s="395" t="s">
        <v>405</v>
      </c>
      <c r="F157" s="396">
        <v>200</v>
      </c>
      <c r="G157" s="396"/>
      <c r="H157" s="467">
        <f t="shared" si="10"/>
        <v>21817.524999999998</v>
      </c>
      <c r="I157" s="467">
        <f t="shared" si="10"/>
        <v>21817.514</v>
      </c>
      <c r="J157" s="397">
        <f t="shared" si="9"/>
        <v>0.9999994958181554</v>
      </c>
    </row>
    <row r="158" spans="1:10" ht="30">
      <c r="A158" s="397"/>
      <c r="B158" s="394" t="s">
        <v>247</v>
      </c>
      <c r="C158" s="323">
        <v>909</v>
      </c>
      <c r="D158" s="395" t="s">
        <v>28</v>
      </c>
      <c r="E158" s="395" t="s">
        <v>405</v>
      </c>
      <c r="F158" s="396">
        <v>240</v>
      </c>
      <c r="G158" s="396"/>
      <c r="H158" s="467">
        <f t="shared" si="10"/>
        <v>21817.524999999998</v>
      </c>
      <c r="I158" s="467">
        <f t="shared" si="10"/>
        <v>21817.514</v>
      </c>
      <c r="J158" s="397">
        <f aca="true" t="shared" si="11" ref="J158:J163">I158/H158</f>
        <v>0.9999994958181554</v>
      </c>
    </row>
    <row r="159" spans="1:10" ht="15.75">
      <c r="A159" s="397"/>
      <c r="B159" s="394" t="s">
        <v>406</v>
      </c>
      <c r="C159" s="323">
        <v>909</v>
      </c>
      <c r="D159" s="395" t="s">
        <v>28</v>
      </c>
      <c r="E159" s="395" t="s">
        <v>405</v>
      </c>
      <c r="F159" s="396">
        <v>244</v>
      </c>
      <c r="G159" s="396"/>
      <c r="H159" s="467">
        <f>SUM(H160:H164)</f>
        <v>21817.524999999998</v>
      </c>
      <c r="I159" s="467">
        <f>SUM(I160:I164)</f>
        <v>21817.514</v>
      </c>
      <c r="J159" s="397">
        <f t="shared" si="11"/>
        <v>0.9999994958181554</v>
      </c>
    </row>
    <row r="160" spans="1:10" ht="15.75">
      <c r="A160" s="397"/>
      <c r="B160" s="394" t="s">
        <v>250</v>
      </c>
      <c r="C160" s="323">
        <v>909</v>
      </c>
      <c r="D160" s="395" t="s">
        <v>28</v>
      </c>
      <c r="E160" s="395" t="s">
        <v>405</v>
      </c>
      <c r="F160" s="396">
        <v>244</v>
      </c>
      <c r="G160" s="396">
        <v>225</v>
      </c>
      <c r="H160" s="467">
        <v>409.808</v>
      </c>
      <c r="I160" s="467">
        <v>409.8</v>
      </c>
      <c r="J160" s="397">
        <f t="shared" si="11"/>
        <v>0.9999804786631789</v>
      </c>
    </row>
    <row r="161" spans="1:10" ht="15.75">
      <c r="A161" s="397"/>
      <c r="B161" s="394" t="s">
        <v>407</v>
      </c>
      <c r="C161" s="323">
        <v>909</v>
      </c>
      <c r="D161" s="395" t="s">
        <v>28</v>
      </c>
      <c r="E161" s="395" t="s">
        <v>405</v>
      </c>
      <c r="F161" s="396">
        <v>244</v>
      </c>
      <c r="G161" s="396" t="s">
        <v>60</v>
      </c>
      <c r="H161" s="467">
        <v>15341.398</v>
      </c>
      <c r="I161" s="467">
        <v>15341.397</v>
      </c>
      <c r="J161" s="397">
        <f t="shared" si="11"/>
        <v>0.9999999348168923</v>
      </c>
    </row>
    <row r="162" spans="1:10" ht="21.75" customHeight="1">
      <c r="A162" s="397"/>
      <c r="B162" s="394" t="s">
        <v>72</v>
      </c>
      <c r="C162" s="323">
        <v>909</v>
      </c>
      <c r="D162" s="395" t="s">
        <v>28</v>
      </c>
      <c r="E162" s="395" t="s">
        <v>405</v>
      </c>
      <c r="F162" s="396">
        <v>244</v>
      </c>
      <c r="G162" s="396">
        <v>310</v>
      </c>
      <c r="H162" s="303">
        <v>5990.001</v>
      </c>
      <c r="I162" s="467">
        <v>5990</v>
      </c>
      <c r="J162" s="397">
        <f t="shared" si="11"/>
        <v>0.9999998330551196</v>
      </c>
    </row>
    <row r="163" spans="1:10" ht="19.5" customHeight="1">
      <c r="A163" s="397"/>
      <c r="B163" s="394" t="s">
        <v>73</v>
      </c>
      <c r="C163" s="323">
        <v>909</v>
      </c>
      <c r="D163" s="395" t="s">
        <v>28</v>
      </c>
      <c r="E163" s="395" t="s">
        <v>405</v>
      </c>
      <c r="F163" s="396" t="s">
        <v>84</v>
      </c>
      <c r="G163" s="396">
        <v>346</v>
      </c>
      <c r="H163" s="299">
        <v>76.318</v>
      </c>
      <c r="I163" s="467">
        <v>76.317</v>
      </c>
      <c r="J163" s="397">
        <f t="shared" si="11"/>
        <v>0.9999868969312612</v>
      </c>
    </row>
    <row r="164" spans="1:10" ht="22.5" customHeight="1">
      <c r="A164" s="397"/>
      <c r="B164" s="366" t="s">
        <v>71</v>
      </c>
      <c r="C164" s="362">
        <v>909</v>
      </c>
      <c r="D164" s="363" t="s">
        <v>28</v>
      </c>
      <c r="E164" s="363" t="s">
        <v>405</v>
      </c>
      <c r="F164" s="364" t="s">
        <v>84</v>
      </c>
      <c r="G164" s="364" t="s">
        <v>237</v>
      </c>
      <c r="H164" s="299">
        <f>10200-10200</f>
        <v>0</v>
      </c>
      <c r="I164" s="467">
        <v>0</v>
      </c>
      <c r="J164" s="397">
        <v>0</v>
      </c>
    </row>
    <row r="165" spans="1:10" ht="21" customHeight="1">
      <c r="A165" s="457" t="s">
        <v>410</v>
      </c>
      <c r="B165" s="446" t="s">
        <v>251</v>
      </c>
      <c r="C165" s="442" t="s">
        <v>49</v>
      </c>
      <c r="D165" s="443" t="s">
        <v>165</v>
      </c>
      <c r="E165" s="443"/>
      <c r="F165" s="447"/>
      <c r="G165" s="447"/>
      <c r="H165" s="473">
        <f aca="true" t="shared" si="12" ref="H165:I168">H166</f>
        <v>39.825</v>
      </c>
      <c r="I165" s="473">
        <f t="shared" si="12"/>
        <v>39.825</v>
      </c>
      <c r="J165" s="899">
        <f>I165/H165</f>
        <v>1</v>
      </c>
    </row>
    <row r="166" spans="1:10" ht="24" customHeight="1">
      <c r="A166" s="457" t="s">
        <v>411</v>
      </c>
      <c r="B166" s="446" t="s">
        <v>252</v>
      </c>
      <c r="C166" s="442" t="s">
        <v>49</v>
      </c>
      <c r="D166" s="443" t="s">
        <v>166</v>
      </c>
      <c r="E166" s="443"/>
      <c r="F166" s="447"/>
      <c r="G166" s="447"/>
      <c r="H166" s="473">
        <f t="shared" si="12"/>
        <v>39.825</v>
      </c>
      <c r="I166" s="473">
        <f t="shared" si="12"/>
        <v>39.825</v>
      </c>
      <c r="J166" s="899">
        <f>I166/H166</f>
        <v>1</v>
      </c>
    </row>
    <row r="167" spans="1:10" ht="42.75">
      <c r="A167" s="417" t="s">
        <v>412</v>
      </c>
      <c r="B167" s="423" t="s">
        <v>167</v>
      </c>
      <c r="C167" s="420" t="s">
        <v>49</v>
      </c>
      <c r="D167" s="424" t="s">
        <v>166</v>
      </c>
      <c r="E167" s="424" t="s">
        <v>413</v>
      </c>
      <c r="F167" s="425"/>
      <c r="G167" s="425"/>
      <c r="H167" s="422">
        <f t="shared" si="12"/>
        <v>39.825</v>
      </c>
      <c r="I167" s="422">
        <f t="shared" si="12"/>
        <v>39.825</v>
      </c>
      <c r="J167" s="900">
        <f>I167/H167</f>
        <v>1</v>
      </c>
    </row>
    <row r="168" spans="1:10" ht="18.75" customHeight="1">
      <c r="A168" s="397"/>
      <c r="B168" s="394" t="s">
        <v>129</v>
      </c>
      <c r="C168" s="323" t="s">
        <v>49</v>
      </c>
      <c r="D168" s="395" t="s">
        <v>166</v>
      </c>
      <c r="E168" s="395" t="s">
        <v>413</v>
      </c>
      <c r="F168" s="396" t="s">
        <v>201</v>
      </c>
      <c r="G168" s="396"/>
      <c r="H168" s="299">
        <f t="shared" si="12"/>
        <v>39.825</v>
      </c>
      <c r="I168" s="299">
        <f t="shared" si="12"/>
        <v>39.825</v>
      </c>
      <c r="J168" s="479">
        <f>I168/H168</f>
        <v>1</v>
      </c>
    </row>
    <row r="169" spans="1:10" ht="20.25" customHeight="1">
      <c r="A169" s="397"/>
      <c r="B169" s="394" t="s">
        <v>246</v>
      </c>
      <c r="C169" s="323" t="s">
        <v>49</v>
      </c>
      <c r="D169" s="395" t="s">
        <v>166</v>
      </c>
      <c r="E169" s="395" t="s">
        <v>413</v>
      </c>
      <c r="F169" s="396" t="s">
        <v>84</v>
      </c>
      <c r="G169" s="396"/>
      <c r="H169" s="299">
        <f>H177</f>
        <v>39.825</v>
      </c>
      <c r="I169" s="299">
        <f>I177</f>
        <v>39.825</v>
      </c>
      <c r="J169" s="479">
        <f aca="true" t="shared" si="13" ref="J169:J177">I169/H169</f>
        <v>1</v>
      </c>
    </row>
    <row r="170" spans="1:10" ht="31.5" customHeight="1" hidden="1">
      <c r="A170" s="397"/>
      <c r="B170" s="394" t="s">
        <v>254</v>
      </c>
      <c r="C170" s="323" t="s">
        <v>49</v>
      </c>
      <c r="D170" s="395" t="s">
        <v>166</v>
      </c>
      <c r="E170" s="395" t="s">
        <v>413</v>
      </c>
      <c r="F170" s="396" t="s">
        <v>84</v>
      </c>
      <c r="G170" s="396">
        <v>226</v>
      </c>
      <c r="H170" s="468">
        <f>45000-5175</f>
        <v>39825</v>
      </c>
      <c r="I170" s="467">
        <f>39825</f>
        <v>39825</v>
      </c>
      <c r="J170" s="479">
        <f t="shared" si="13"/>
        <v>1</v>
      </c>
    </row>
    <row r="171" spans="1:10" ht="15.75" customHeight="1" hidden="1">
      <c r="A171" s="397"/>
      <c r="B171" s="394" t="s">
        <v>73</v>
      </c>
      <c r="C171" s="323" t="s">
        <v>49</v>
      </c>
      <c r="D171" s="395" t="s">
        <v>166</v>
      </c>
      <c r="E171" s="395" t="s">
        <v>253</v>
      </c>
      <c r="F171" s="396" t="s">
        <v>84</v>
      </c>
      <c r="G171" s="396">
        <v>346</v>
      </c>
      <c r="H171" s="299">
        <v>0</v>
      </c>
      <c r="I171" s="467"/>
      <c r="J171" s="479" t="e">
        <f t="shared" si="13"/>
        <v>#DIV/0!</v>
      </c>
    </row>
    <row r="172" spans="1:10" ht="31.5" customHeight="1" hidden="1">
      <c r="A172" s="399" t="s">
        <v>414</v>
      </c>
      <c r="B172" s="398" t="s">
        <v>29</v>
      </c>
      <c r="C172" s="400">
        <v>909</v>
      </c>
      <c r="D172" s="401" t="s">
        <v>30</v>
      </c>
      <c r="E172" s="401"/>
      <c r="F172" s="402"/>
      <c r="G172" s="402"/>
      <c r="H172" s="469" t="e">
        <f>H173+H185+H193</f>
        <v>#REF!</v>
      </c>
      <c r="I172" s="469" t="e">
        <f>I173+I185+I193</f>
        <v>#REF!</v>
      </c>
      <c r="J172" s="479" t="e">
        <f t="shared" si="13"/>
        <v>#REF!</v>
      </c>
    </row>
    <row r="173" spans="1:10" ht="31.5" customHeight="1" hidden="1">
      <c r="A173" s="381" t="s">
        <v>415</v>
      </c>
      <c r="B173" s="382" t="s">
        <v>88</v>
      </c>
      <c r="C173" s="383">
        <v>909</v>
      </c>
      <c r="D173" s="403" t="s">
        <v>87</v>
      </c>
      <c r="E173" s="403"/>
      <c r="F173" s="404"/>
      <c r="G173" s="404"/>
      <c r="H173" s="470" t="e">
        <f aca="true" t="shared" si="14" ref="H173:I175">H174</f>
        <v>#REF!</v>
      </c>
      <c r="I173" s="470" t="e">
        <f t="shared" si="14"/>
        <v>#REF!</v>
      </c>
      <c r="J173" s="479" t="e">
        <f t="shared" si="13"/>
        <v>#REF!</v>
      </c>
    </row>
    <row r="174" spans="1:10" ht="15.75" customHeight="1" hidden="1">
      <c r="A174" s="355" t="s">
        <v>416</v>
      </c>
      <c r="B174" s="356" t="s">
        <v>168</v>
      </c>
      <c r="C174" s="357">
        <v>909</v>
      </c>
      <c r="D174" s="405" t="s">
        <v>87</v>
      </c>
      <c r="E174" s="405" t="s">
        <v>417</v>
      </c>
      <c r="F174" s="406"/>
      <c r="G174" s="406"/>
      <c r="H174" s="471" t="e">
        <f t="shared" si="14"/>
        <v>#REF!</v>
      </c>
      <c r="I174" s="471" t="e">
        <f t="shared" si="14"/>
        <v>#REF!</v>
      </c>
      <c r="J174" s="479" t="e">
        <f t="shared" si="13"/>
        <v>#REF!</v>
      </c>
    </row>
    <row r="175" spans="1:10" ht="15.75" customHeight="1" hidden="1">
      <c r="A175" s="360"/>
      <c r="B175" s="361" t="s">
        <v>158</v>
      </c>
      <c r="C175" s="362">
        <v>909</v>
      </c>
      <c r="D175" s="407" t="s">
        <v>87</v>
      </c>
      <c r="E175" s="407" t="s">
        <v>417</v>
      </c>
      <c r="F175" s="408" t="s">
        <v>96</v>
      </c>
      <c r="G175" s="408"/>
      <c r="H175" s="303" t="e">
        <f t="shared" si="14"/>
        <v>#REF!</v>
      </c>
      <c r="I175" s="303" t="e">
        <f t="shared" si="14"/>
        <v>#REF!</v>
      </c>
      <c r="J175" s="479" t="e">
        <f t="shared" si="13"/>
        <v>#REF!</v>
      </c>
    </row>
    <row r="176" spans="1:10" ht="15.75" customHeight="1" hidden="1">
      <c r="A176" s="360"/>
      <c r="B176" s="361" t="s">
        <v>235</v>
      </c>
      <c r="C176" s="362">
        <v>909</v>
      </c>
      <c r="D176" s="407" t="s">
        <v>87</v>
      </c>
      <c r="E176" s="407" t="s">
        <v>417</v>
      </c>
      <c r="F176" s="408" t="s">
        <v>201</v>
      </c>
      <c r="G176" s="408"/>
      <c r="H176" s="303" t="e">
        <f>#REF!</f>
        <v>#REF!</v>
      </c>
      <c r="I176" s="303" t="e">
        <f>#REF!</f>
        <v>#REF!</v>
      </c>
      <c r="J176" s="479" t="e">
        <f t="shared" si="13"/>
        <v>#REF!</v>
      </c>
    </row>
    <row r="177" spans="1:10" ht="15.75">
      <c r="A177" s="387"/>
      <c r="B177" s="361" t="s">
        <v>71</v>
      </c>
      <c r="C177" s="362">
        <v>909</v>
      </c>
      <c r="D177" s="395" t="s">
        <v>166</v>
      </c>
      <c r="E177" s="395" t="s">
        <v>413</v>
      </c>
      <c r="F177" s="408" t="s">
        <v>84</v>
      </c>
      <c r="G177" s="408" t="s">
        <v>60</v>
      </c>
      <c r="H177" s="299">
        <v>39.825</v>
      </c>
      <c r="I177" s="304">
        <v>39.825</v>
      </c>
      <c r="J177" s="479">
        <f t="shared" si="13"/>
        <v>1</v>
      </c>
    </row>
    <row r="178" spans="1:10" ht="15.75">
      <c r="A178" s="305" t="s">
        <v>414</v>
      </c>
      <c r="B178" s="436" t="s">
        <v>29</v>
      </c>
      <c r="C178" s="437">
        <v>909</v>
      </c>
      <c r="D178" s="438" t="s">
        <v>30</v>
      </c>
      <c r="E178" s="438"/>
      <c r="F178" s="439"/>
      <c r="G178" s="439"/>
      <c r="H178" s="309">
        <f>H179+H185+H193</f>
        <v>380.2219999999999</v>
      </c>
      <c r="I178" s="309">
        <f>I179+I185+I193</f>
        <v>380.2219999999999</v>
      </c>
      <c r="J178" s="477">
        <f aca="true" t="shared" si="15" ref="J178:J213">I178/H178</f>
        <v>1</v>
      </c>
    </row>
    <row r="179" spans="1:10" ht="21.75" customHeight="1">
      <c r="A179" s="305" t="s">
        <v>415</v>
      </c>
      <c r="B179" s="436" t="s">
        <v>88</v>
      </c>
      <c r="C179" s="437">
        <v>909</v>
      </c>
      <c r="D179" s="448" t="s">
        <v>87</v>
      </c>
      <c r="E179" s="448"/>
      <c r="F179" s="449"/>
      <c r="G179" s="449"/>
      <c r="H179" s="309">
        <f aca="true" t="shared" si="16" ref="H179:I183">H180</f>
        <v>3.722</v>
      </c>
      <c r="I179" s="309">
        <f t="shared" si="16"/>
        <v>3.722</v>
      </c>
      <c r="J179" s="477">
        <f t="shared" si="15"/>
        <v>1</v>
      </c>
    </row>
    <row r="180" spans="1:10" ht="42" customHeight="1">
      <c r="A180" s="337" t="s">
        <v>416</v>
      </c>
      <c r="B180" s="412" t="s">
        <v>168</v>
      </c>
      <c r="C180" s="413">
        <v>909</v>
      </c>
      <c r="D180" s="427" t="s">
        <v>87</v>
      </c>
      <c r="E180" s="427" t="s">
        <v>417</v>
      </c>
      <c r="F180" s="428"/>
      <c r="G180" s="428"/>
      <c r="H180" s="341">
        <f t="shared" si="16"/>
        <v>3.722</v>
      </c>
      <c r="I180" s="341">
        <f t="shared" si="16"/>
        <v>3.722</v>
      </c>
      <c r="J180" s="480">
        <f t="shared" si="15"/>
        <v>1</v>
      </c>
    </row>
    <row r="181" spans="1:10" ht="15.75">
      <c r="A181" s="350"/>
      <c r="B181" s="361" t="s">
        <v>158</v>
      </c>
      <c r="C181" s="362">
        <v>909</v>
      </c>
      <c r="D181" s="407" t="s">
        <v>87</v>
      </c>
      <c r="E181" s="407" t="s">
        <v>417</v>
      </c>
      <c r="F181" s="408" t="s">
        <v>96</v>
      </c>
      <c r="G181" s="408"/>
      <c r="H181" s="303">
        <f t="shared" si="16"/>
        <v>3.722</v>
      </c>
      <c r="I181" s="303">
        <f t="shared" si="16"/>
        <v>3.722</v>
      </c>
      <c r="J181" s="481">
        <f t="shared" si="15"/>
        <v>1</v>
      </c>
    </row>
    <row r="182" spans="1:10" ht="33" customHeight="1">
      <c r="A182" s="350"/>
      <c r="B182" s="361" t="s">
        <v>235</v>
      </c>
      <c r="C182" s="362">
        <v>909</v>
      </c>
      <c r="D182" s="407" t="s">
        <v>87</v>
      </c>
      <c r="E182" s="407" t="s">
        <v>417</v>
      </c>
      <c r="F182" s="408" t="s">
        <v>201</v>
      </c>
      <c r="G182" s="408"/>
      <c r="H182" s="303">
        <f t="shared" si="16"/>
        <v>3.722</v>
      </c>
      <c r="I182" s="303">
        <f t="shared" si="16"/>
        <v>3.722</v>
      </c>
      <c r="J182" s="481">
        <f t="shared" si="15"/>
        <v>1</v>
      </c>
    </row>
    <row r="183" spans="1:10" ht="30">
      <c r="A183" s="300"/>
      <c r="B183" s="366" t="s">
        <v>89</v>
      </c>
      <c r="C183" s="362">
        <v>909</v>
      </c>
      <c r="D183" s="407" t="s">
        <v>87</v>
      </c>
      <c r="E183" s="407" t="s">
        <v>417</v>
      </c>
      <c r="F183" s="408" t="s">
        <v>84</v>
      </c>
      <c r="G183" s="408"/>
      <c r="H183" s="299">
        <f t="shared" si="16"/>
        <v>3.722</v>
      </c>
      <c r="I183" s="299">
        <f t="shared" si="16"/>
        <v>3.722</v>
      </c>
      <c r="J183" s="481">
        <f t="shared" si="15"/>
        <v>1</v>
      </c>
    </row>
    <row r="184" spans="1:10" ht="15.75">
      <c r="A184" s="310"/>
      <c r="B184" s="361" t="s">
        <v>71</v>
      </c>
      <c r="C184" s="362">
        <v>909</v>
      </c>
      <c r="D184" s="407" t="s">
        <v>87</v>
      </c>
      <c r="E184" s="407" t="s">
        <v>417</v>
      </c>
      <c r="F184" s="408" t="s">
        <v>84</v>
      </c>
      <c r="G184" s="408" t="s">
        <v>60</v>
      </c>
      <c r="H184" s="299">
        <v>3.722</v>
      </c>
      <c r="I184" s="304">
        <v>3.722</v>
      </c>
      <c r="J184" s="481">
        <f t="shared" si="15"/>
        <v>1</v>
      </c>
    </row>
    <row r="185" spans="1:10" ht="15.75">
      <c r="A185" s="305" t="s">
        <v>418</v>
      </c>
      <c r="B185" s="436" t="s">
        <v>182</v>
      </c>
      <c r="C185" s="437">
        <v>909</v>
      </c>
      <c r="D185" s="438" t="s">
        <v>31</v>
      </c>
      <c r="E185" s="438"/>
      <c r="F185" s="439"/>
      <c r="G185" s="439"/>
      <c r="H185" s="309">
        <f aca="true" t="shared" si="17" ref="H185:I187">H186</f>
        <v>90</v>
      </c>
      <c r="I185" s="309">
        <f t="shared" si="17"/>
        <v>90</v>
      </c>
      <c r="J185" s="477">
        <f t="shared" si="15"/>
        <v>1</v>
      </c>
    </row>
    <row r="186" spans="1:10" ht="28.5">
      <c r="A186" s="337" t="s">
        <v>419</v>
      </c>
      <c r="B186" s="412" t="s">
        <v>133</v>
      </c>
      <c r="C186" s="413">
        <v>909</v>
      </c>
      <c r="D186" s="414" t="s">
        <v>31</v>
      </c>
      <c r="E186" s="414" t="s">
        <v>420</v>
      </c>
      <c r="F186" s="415"/>
      <c r="G186" s="415"/>
      <c r="H186" s="341">
        <f t="shared" si="17"/>
        <v>90</v>
      </c>
      <c r="I186" s="341">
        <f t="shared" si="17"/>
        <v>90</v>
      </c>
      <c r="J186" s="480">
        <f t="shared" si="15"/>
        <v>1</v>
      </c>
    </row>
    <row r="187" spans="1:10" ht="21" customHeight="1">
      <c r="A187" s="360"/>
      <c r="B187" s="361" t="s">
        <v>158</v>
      </c>
      <c r="C187" s="362">
        <v>909</v>
      </c>
      <c r="D187" s="363" t="s">
        <v>31</v>
      </c>
      <c r="E187" s="363" t="s">
        <v>420</v>
      </c>
      <c r="F187" s="364" t="s">
        <v>96</v>
      </c>
      <c r="G187" s="364"/>
      <c r="H187" s="303">
        <f t="shared" si="17"/>
        <v>90</v>
      </c>
      <c r="I187" s="303">
        <f t="shared" si="17"/>
        <v>90</v>
      </c>
      <c r="J187" s="481">
        <f t="shared" si="15"/>
        <v>1</v>
      </c>
    </row>
    <row r="188" spans="1:10" ht="15.75" customHeight="1" hidden="1">
      <c r="A188" s="360"/>
      <c r="B188" s="361" t="s">
        <v>73</v>
      </c>
      <c r="C188" s="362">
        <v>909</v>
      </c>
      <c r="D188" s="363" t="s">
        <v>31</v>
      </c>
      <c r="E188" s="363" t="s">
        <v>420</v>
      </c>
      <c r="F188" s="364" t="s">
        <v>201</v>
      </c>
      <c r="G188" s="364"/>
      <c r="H188" s="303">
        <f aca="true" t="shared" si="18" ref="H188:I191">H189</f>
        <v>90</v>
      </c>
      <c r="I188" s="303">
        <f t="shared" si="18"/>
        <v>90</v>
      </c>
      <c r="J188" s="481">
        <f t="shared" si="15"/>
        <v>1</v>
      </c>
    </row>
    <row r="189" spans="1:10" ht="31.5" customHeight="1" hidden="1">
      <c r="A189" s="385"/>
      <c r="B189" s="361" t="s">
        <v>73</v>
      </c>
      <c r="C189" s="362">
        <v>909</v>
      </c>
      <c r="D189" s="363" t="s">
        <v>31</v>
      </c>
      <c r="E189" s="363" t="s">
        <v>420</v>
      </c>
      <c r="F189" s="364" t="s">
        <v>84</v>
      </c>
      <c r="G189" s="364"/>
      <c r="H189" s="299">
        <f t="shared" si="18"/>
        <v>90</v>
      </c>
      <c r="I189" s="299">
        <f t="shared" si="18"/>
        <v>90</v>
      </c>
      <c r="J189" s="481">
        <f t="shared" si="15"/>
        <v>1</v>
      </c>
    </row>
    <row r="190" spans="1:10" ht="21" customHeight="1">
      <c r="A190" s="387"/>
      <c r="B190" s="361" t="s">
        <v>198</v>
      </c>
      <c r="C190" s="362">
        <v>909</v>
      </c>
      <c r="D190" s="363" t="s">
        <v>31</v>
      </c>
      <c r="E190" s="363" t="s">
        <v>420</v>
      </c>
      <c r="F190" s="364">
        <v>240</v>
      </c>
      <c r="G190" s="364"/>
      <c r="H190" s="299">
        <f t="shared" si="18"/>
        <v>90</v>
      </c>
      <c r="I190" s="299">
        <f t="shared" si="18"/>
        <v>90</v>
      </c>
      <c r="J190" s="481">
        <f t="shared" si="15"/>
        <v>1</v>
      </c>
    </row>
    <row r="191" spans="1:10" ht="18.75" customHeight="1">
      <c r="A191" s="387"/>
      <c r="B191" s="366" t="s">
        <v>89</v>
      </c>
      <c r="C191" s="362">
        <v>909</v>
      </c>
      <c r="D191" s="363" t="s">
        <v>31</v>
      </c>
      <c r="E191" s="363" t="s">
        <v>420</v>
      </c>
      <c r="F191" s="364" t="s">
        <v>84</v>
      </c>
      <c r="G191" s="364"/>
      <c r="H191" s="299">
        <f t="shared" si="18"/>
        <v>90</v>
      </c>
      <c r="I191" s="299">
        <f t="shared" si="18"/>
        <v>90</v>
      </c>
      <c r="J191" s="481">
        <f t="shared" si="15"/>
        <v>1</v>
      </c>
    </row>
    <row r="192" spans="1:10" ht="19.5" customHeight="1">
      <c r="A192" s="387"/>
      <c r="B192" s="361" t="s">
        <v>71</v>
      </c>
      <c r="C192" s="362">
        <v>909</v>
      </c>
      <c r="D192" s="363" t="s">
        <v>31</v>
      </c>
      <c r="E192" s="363" t="s">
        <v>420</v>
      </c>
      <c r="F192" s="364" t="s">
        <v>84</v>
      </c>
      <c r="G192" s="364">
        <v>226</v>
      </c>
      <c r="H192" s="299">
        <v>90</v>
      </c>
      <c r="I192" s="304">
        <v>90</v>
      </c>
      <c r="J192" s="481">
        <f t="shared" si="15"/>
        <v>1</v>
      </c>
    </row>
    <row r="193" spans="1:10" ht="15.75">
      <c r="A193" s="305" t="s">
        <v>421</v>
      </c>
      <c r="B193" s="436" t="s">
        <v>169</v>
      </c>
      <c r="C193" s="437">
        <v>909</v>
      </c>
      <c r="D193" s="438" t="s">
        <v>171</v>
      </c>
      <c r="E193" s="438"/>
      <c r="F193" s="439"/>
      <c r="G193" s="439"/>
      <c r="H193" s="309">
        <f>H194+H199+H204+H209+H214+H220</f>
        <v>286.49999999999994</v>
      </c>
      <c r="I193" s="309">
        <f>I194+I199+I204+I209+I214+I220</f>
        <v>286.49999999999994</v>
      </c>
      <c r="J193" s="477">
        <f t="shared" si="15"/>
        <v>1</v>
      </c>
    </row>
    <row r="194" spans="1:10" ht="31.5" customHeight="1">
      <c r="A194" s="337" t="s">
        <v>408</v>
      </c>
      <c r="B194" s="412" t="s">
        <v>128</v>
      </c>
      <c r="C194" s="413">
        <v>909</v>
      </c>
      <c r="D194" s="414" t="s">
        <v>171</v>
      </c>
      <c r="E194" s="414" t="s">
        <v>409</v>
      </c>
      <c r="F194" s="415"/>
      <c r="G194" s="415"/>
      <c r="H194" s="341">
        <f aca="true" t="shared" si="19" ref="H194:I197">H195</f>
        <v>88.5</v>
      </c>
      <c r="I194" s="341">
        <f t="shared" si="19"/>
        <v>88.5</v>
      </c>
      <c r="J194" s="480">
        <f t="shared" si="15"/>
        <v>1</v>
      </c>
    </row>
    <row r="195" spans="1:10" ht="15.75">
      <c r="A195" s="350"/>
      <c r="B195" s="361" t="s">
        <v>158</v>
      </c>
      <c r="C195" s="362">
        <v>909</v>
      </c>
      <c r="D195" s="363" t="s">
        <v>171</v>
      </c>
      <c r="E195" s="363" t="s">
        <v>409</v>
      </c>
      <c r="F195" s="364" t="s">
        <v>96</v>
      </c>
      <c r="G195" s="364"/>
      <c r="H195" s="303">
        <f t="shared" si="19"/>
        <v>88.5</v>
      </c>
      <c r="I195" s="303">
        <f t="shared" si="19"/>
        <v>88.5</v>
      </c>
      <c r="J195" s="481">
        <f t="shared" si="15"/>
        <v>1</v>
      </c>
    </row>
    <row r="196" spans="1:10" ht="30">
      <c r="A196" s="350"/>
      <c r="B196" s="361" t="s">
        <v>198</v>
      </c>
      <c r="C196" s="362">
        <v>909</v>
      </c>
      <c r="D196" s="363" t="s">
        <v>171</v>
      </c>
      <c r="E196" s="363" t="s">
        <v>409</v>
      </c>
      <c r="F196" s="364" t="s">
        <v>201</v>
      </c>
      <c r="G196" s="364"/>
      <c r="H196" s="303">
        <f t="shared" si="19"/>
        <v>88.5</v>
      </c>
      <c r="I196" s="303">
        <f t="shared" si="19"/>
        <v>88.5</v>
      </c>
      <c r="J196" s="481">
        <f t="shared" si="15"/>
        <v>1</v>
      </c>
    </row>
    <row r="197" spans="1:10" ht="19.5" customHeight="1">
      <c r="A197" s="300"/>
      <c r="B197" s="366" t="s">
        <v>89</v>
      </c>
      <c r="C197" s="362">
        <v>909</v>
      </c>
      <c r="D197" s="363" t="s">
        <v>171</v>
      </c>
      <c r="E197" s="363" t="s">
        <v>409</v>
      </c>
      <c r="F197" s="364" t="s">
        <v>84</v>
      </c>
      <c r="G197" s="364"/>
      <c r="H197" s="303">
        <f t="shared" si="19"/>
        <v>88.5</v>
      </c>
      <c r="I197" s="303">
        <f t="shared" si="19"/>
        <v>88.5</v>
      </c>
      <c r="J197" s="481">
        <f t="shared" si="15"/>
        <v>1</v>
      </c>
    </row>
    <row r="198" spans="1:10" ht="24" customHeight="1">
      <c r="A198" s="310"/>
      <c r="B198" s="361" t="s">
        <v>71</v>
      </c>
      <c r="C198" s="362">
        <v>909</v>
      </c>
      <c r="D198" s="363" t="s">
        <v>171</v>
      </c>
      <c r="E198" s="363" t="s">
        <v>409</v>
      </c>
      <c r="F198" s="364" t="s">
        <v>84</v>
      </c>
      <c r="G198" s="364" t="s">
        <v>60</v>
      </c>
      <c r="H198" s="299">
        <v>88.5</v>
      </c>
      <c r="I198" s="304">
        <v>88.5</v>
      </c>
      <c r="J198" s="481">
        <f t="shared" si="15"/>
        <v>1</v>
      </c>
    </row>
    <row r="199" spans="1:10" ht="19.5" customHeight="1">
      <c r="A199" s="337" t="s">
        <v>422</v>
      </c>
      <c r="B199" s="412" t="s">
        <v>130</v>
      </c>
      <c r="C199" s="413">
        <v>909</v>
      </c>
      <c r="D199" s="414" t="s">
        <v>171</v>
      </c>
      <c r="E199" s="414" t="s">
        <v>423</v>
      </c>
      <c r="F199" s="415"/>
      <c r="G199" s="415"/>
      <c r="H199" s="461">
        <f aca="true" t="shared" si="20" ref="H199:I201">H200</f>
        <v>39.825</v>
      </c>
      <c r="I199" s="461">
        <f t="shared" si="20"/>
        <v>39.825</v>
      </c>
      <c r="J199" s="890">
        <f t="shared" si="15"/>
        <v>1</v>
      </c>
    </row>
    <row r="200" spans="1:10" ht="18.75" customHeight="1">
      <c r="A200" s="350"/>
      <c r="B200" s="361" t="s">
        <v>158</v>
      </c>
      <c r="C200" s="362">
        <v>909</v>
      </c>
      <c r="D200" s="363" t="s">
        <v>171</v>
      </c>
      <c r="E200" s="363" t="s">
        <v>423</v>
      </c>
      <c r="F200" s="364" t="s">
        <v>96</v>
      </c>
      <c r="G200" s="364"/>
      <c r="H200" s="304">
        <f t="shared" si="20"/>
        <v>39.825</v>
      </c>
      <c r="I200" s="304">
        <f t="shared" si="20"/>
        <v>39.825</v>
      </c>
      <c r="J200" s="891">
        <f t="shared" si="15"/>
        <v>1</v>
      </c>
    </row>
    <row r="201" spans="1:10" ht="30">
      <c r="A201" s="350"/>
      <c r="B201" s="361" t="s">
        <v>198</v>
      </c>
      <c r="C201" s="362">
        <v>909</v>
      </c>
      <c r="D201" s="363" t="s">
        <v>171</v>
      </c>
      <c r="E201" s="363" t="s">
        <v>423</v>
      </c>
      <c r="F201" s="364" t="s">
        <v>201</v>
      </c>
      <c r="G201" s="364"/>
      <c r="H201" s="304">
        <f t="shared" si="20"/>
        <v>39.825</v>
      </c>
      <c r="I201" s="304">
        <f t="shared" si="20"/>
        <v>39.825</v>
      </c>
      <c r="J201" s="891">
        <f t="shared" si="15"/>
        <v>1</v>
      </c>
    </row>
    <row r="202" spans="1:10" ht="30">
      <c r="A202" s="300"/>
      <c r="B202" s="366" t="s">
        <v>89</v>
      </c>
      <c r="C202" s="362">
        <v>909</v>
      </c>
      <c r="D202" s="363" t="s">
        <v>171</v>
      </c>
      <c r="E202" s="363" t="s">
        <v>423</v>
      </c>
      <c r="F202" s="364" t="s">
        <v>84</v>
      </c>
      <c r="G202" s="364"/>
      <c r="H202" s="304">
        <f>H203</f>
        <v>39.825</v>
      </c>
      <c r="I202" s="304">
        <f>I203</f>
        <v>39.825</v>
      </c>
      <c r="J202" s="891">
        <f t="shared" si="15"/>
        <v>1</v>
      </c>
    </row>
    <row r="203" spans="1:10" ht="25.5" customHeight="1">
      <c r="A203" s="310"/>
      <c r="B203" s="361" t="s">
        <v>71</v>
      </c>
      <c r="C203" s="362">
        <v>909</v>
      </c>
      <c r="D203" s="363" t="s">
        <v>171</v>
      </c>
      <c r="E203" s="363" t="s">
        <v>423</v>
      </c>
      <c r="F203" s="364" t="s">
        <v>84</v>
      </c>
      <c r="G203" s="364" t="s">
        <v>60</v>
      </c>
      <c r="H203" s="299">
        <v>39.825</v>
      </c>
      <c r="I203" s="304">
        <v>39.825</v>
      </c>
      <c r="J203" s="891">
        <f t="shared" si="15"/>
        <v>1</v>
      </c>
    </row>
    <row r="204" spans="1:10" ht="45" customHeight="1">
      <c r="A204" s="337" t="s">
        <v>424</v>
      </c>
      <c r="B204" s="412" t="s">
        <v>425</v>
      </c>
      <c r="C204" s="413">
        <v>909</v>
      </c>
      <c r="D204" s="414" t="s">
        <v>171</v>
      </c>
      <c r="E204" s="414" t="s">
        <v>426</v>
      </c>
      <c r="F204" s="415"/>
      <c r="G204" s="415"/>
      <c r="H204" s="461">
        <f aca="true" t="shared" si="21" ref="H204:I207">H205</f>
        <v>38.7</v>
      </c>
      <c r="I204" s="461">
        <f t="shared" si="21"/>
        <v>38.7</v>
      </c>
      <c r="J204" s="890">
        <f t="shared" si="15"/>
        <v>1</v>
      </c>
    </row>
    <row r="205" spans="1:10" ht="15.75">
      <c r="A205" s="350"/>
      <c r="B205" s="361" t="s">
        <v>158</v>
      </c>
      <c r="C205" s="362">
        <v>909</v>
      </c>
      <c r="D205" s="363" t="s">
        <v>171</v>
      </c>
      <c r="E205" s="363" t="s">
        <v>426</v>
      </c>
      <c r="F205" s="364" t="s">
        <v>96</v>
      </c>
      <c r="G205" s="364"/>
      <c r="H205" s="304">
        <f t="shared" si="21"/>
        <v>38.7</v>
      </c>
      <c r="I205" s="304">
        <f t="shared" si="21"/>
        <v>38.7</v>
      </c>
      <c r="J205" s="891">
        <f t="shared" si="15"/>
        <v>1</v>
      </c>
    </row>
    <row r="206" spans="1:10" ht="30">
      <c r="A206" s="350"/>
      <c r="B206" s="361" t="s">
        <v>245</v>
      </c>
      <c r="C206" s="362">
        <v>909</v>
      </c>
      <c r="D206" s="363" t="s">
        <v>171</v>
      </c>
      <c r="E206" s="363" t="s">
        <v>426</v>
      </c>
      <c r="F206" s="364" t="s">
        <v>201</v>
      </c>
      <c r="G206" s="364"/>
      <c r="H206" s="304">
        <f t="shared" si="21"/>
        <v>38.7</v>
      </c>
      <c r="I206" s="304">
        <f t="shared" si="21"/>
        <v>38.7</v>
      </c>
      <c r="J206" s="891">
        <f t="shared" si="15"/>
        <v>1</v>
      </c>
    </row>
    <row r="207" spans="1:10" ht="30">
      <c r="A207" s="300"/>
      <c r="B207" s="366" t="s">
        <v>89</v>
      </c>
      <c r="C207" s="362">
        <v>909</v>
      </c>
      <c r="D207" s="363" t="s">
        <v>171</v>
      </c>
      <c r="E207" s="363" t="s">
        <v>426</v>
      </c>
      <c r="F207" s="364" t="s">
        <v>84</v>
      </c>
      <c r="G207" s="364"/>
      <c r="H207" s="304">
        <f t="shared" si="21"/>
        <v>38.7</v>
      </c>
      <c r="I207" s="304">
        <f t="shared" si="21"/>
        <v>38.7</v>
      </c>
      <c r="J207" s="891">
        <f t="shared" si="15"/>
        <v>1</v>
      </c>
    </row>
    <row r="208" spans="1:10" ht="21" customHeight="1">
      <c r="A208" s="310"/>
      <c r="B208" s="361" t="s">
        <v>71</v>
      </c>
      <c r="C208" s="362">
        <v>909</v>
      </c>
      <c r="D208" s="363" t="s">
        <v>171</v>
      </c>
      <c r="E208" s="363" t="s">
        <v>426</v>
      </c>
      <c r="F208" s="364" t="s">
        <v>84</v>
      </c>
      <c r="G208" s="364" t="s">
        <v>60</v>
      </c>
      <c r="H208" s="299">
        <v>38.7</v>
      </c>
      <c r="I208" s="304">
        <v>38.7</v>
      </c>
      <c r="J208" s="891">
        <f t="shared" si="15"/>
        <v>1</v>
      </c>
    </row>
    <row r="209" spans="1:10" ht="48.75" customHeight="1">
      <c r="A209" s="337" t="s">
        <v>463</v>
      </c>
      <c r="B209" s="412" t="s">
        <v>131</v>
      </c>
      <c r="C209" s="413">
        <v>909</v>
      </c>
      <c r="D209" s="414" t="s">
        <v>171</v>
      </c>
      <c r="E209" s="414" t="s">
        <v>427</v>
      </c>
      <c r="F209" s="415"/>
      <c r="G209" s="415"/>
      <c r="H209" s="454">
        <f aca="true" t="shared" si="22" ref="H209:I212">H210</f>
        <v>39.825</v>
      </c>
      <c r="I209" s="454">
        <f t="shared" si="22"/>
        <v>39.825</v>
      </c>
      <c r="J209" s="478">
        <f t="shared" si="15"/>
        <v>1</v>
      </c>
    </row>
    <row r="210" spans="1:10" ht="21.75" customHeight="1">
      <c r="A210" s="360"/>
      <c r="B210" s="361" t="s">
        <v>158</v>
      </c>
      <c r="C210" s="362">
        <v>909</v>
      </c>
      <c r="D210" s="363" t="s">
        <v>171</v>
      </c>
      <c r="E210" s="363" t="s">
        <v>427</v>
      </c>
      <c r="F210" s="364" t="s">
        <v>96</v>
      </c>
      <c r="G210" s="364"/>
      <c r="H210" s="299">
        <f t="shared" si="22"/>
        <v>39.825</v>
      </c>
      <c r="I210" s="299">
        <f t="shared" si="22"/>
        <v>39.825</v>
      </c>
      <c r="J210" s="479">
        <f t="shared" si="15"/>
        <v>1</v>
      </c>
    </row>
    <row r="211" spans="1:10" ht="30">
      <c r="A211" s="360"/>
      <c r="B211" s="361" t="s">
        <v>198</v>
      </c>
      <c r="C211" s="362">
        <v>909</v>
      </c>
      <c r="D211" s="363" t="s">
        <v>171</v>
      </c>
      <c r="E211" s="363" t="s">
        <v>427</v>
      </c>
      <c r="F211" s="364" t="s">
        <v>201</v>
      </c>
      <c r="G211" s="364"/>
      <c r="H211" s="299">
        <f t="shared" si="22"/>
        <v>39.825</v>
      </c>
      <c r="I211" s="299">
        <f t="shared" si="22"/>
        <v>39.825</v>
      </c>
      <c r="J211" s="479">
        <f t="shared" si="15"/>
        <v>1</v>
      </c>
    </row>
    <row r="212" spans="1:10" ht="30">
      <c r="A212" s="385"/>
      <c r="B212" s="366" t="s">
        <v>89</v>
      </c>
      <c r="C212" s="362">
        <v>909</v>
      </c>
      <c r="D212" s="363" t="s">
        <v>171</v>
      </c>
      <c r="E212" s="363" t="s">
        <v>427</v>
      </c>
      <c r="F212" s="364" t="s">
        <v>84</v>
      </c>
      <c r="G212" s="364"/>
      <c r="H212" s="299">
        <f t="shared" si="22"/>
        <v>39.825</v>
      </c>
      <c r="I212" s="299">
        <f t="shared" si="22"/>
        <v>39.825</v>
      </c>
      <c r="J212" s="479">
        <f t="shared" si="15"/>
        <v>1</v>
      </c>
    </row>
    <row r="213" spans="1:10" ht="15.75">
      <c r="A213" s="387"/>
      <c r="B213" s="361" t="s">
        <v>71</v>
      </c>
      <c r="C213" s="362">
        <v>909</v>
      </c>
      <c r="D213" s="363" t="s">
        <v>171</v>
      </c>
      <c r="E213" s="363" t="s">
        <v>427</v>
      </c>
      <c r="F213" s="364" t="s">
        <v>84</v>
      </c>
      <c r="G213" s="364" t="s">
        <v>60</v>
      </c>
      <c r="H213" s="299">
        <v>39.825</v>
      </c>
      <c r="I213" s="304">
        <v>39.825</v>
      </c>
      <c r="J213" s="479">
        <f t="shared" si="15"/>
        <v>1</v>
      </c>
    </row>
    <row r="214" spans="1:10" ht="15.75" customHeight="1" hidden="1">
      <c r="A214" s="355" t="s">
        <v>428</v>
      </c>
      <c r="B214" s="356" t="s">
        <v>132</v>
      </c>
      <c r="C214" s="357">
        <v>909</v>
      </c>
      <c r="D214" s="358" t="s">
        <v>171</v>
      </c>
      <c r="E214" s="358" t="s">
        <v>429</v>
      </c>
      <c r="F214" s="359"/>
      <c r="G214" s="359"/>
      <c r="H214" s="472">
        <f>H216</f>
        <v>39.825</v>
      </c>
      <c r="I214" s="472">
        <f>I216</f>
        <v>39.825</v>
      </c>
      <c r="J214" s="898">
        <f>J216</f>
        <v>1</v>
      </c>
    </row>
    <row r="215" spans="1:10" ht="43.5" customHeight="1">
      <c r="A215" s="337" t="s">
        <v>428</v>
      </c>
      <c r="B215" s="412" t="s">
        <v>132</v>
      </c>
      <c r="C215" s="413">
        <v>909</v>
      </c>
      <c r="D215" s="414" t="s">
        <v>171</v>
      </c>
      <c r="E215" s="414" t="s">
        <v>429</v>
      </c>
      <c r="F215" s="415"/>
      <c r="G215" s="415"/>
      <c r="H215" s="461">
        <f aca="true" t="shared" si="23" ref="H215:I218">H216</f>
        <v>39.825</v>
      </c>
      <c r="I215" s="461">
        <f t="shared" si="23"/>
        <v>39.825</v>
      </c>
      <c r="J215" s="890">
        <f aca="true" t="shared" si="24" ref="J215:J246">I215/H215</f>
        <v>1</v>
      </c>
    </row>
    <row r="216" spans="1:10" ht="18.75" customHeight="1">
      <c r="A216" s="350"/>
      <c r="B216" s="361" t="s">
        <v>158</v>
      </c>
      <c r="C216" s="362">
        <v>909</v>
      </c>
      <c r="D216" s="363" t="s">
        <v>171</v>
      </c>
      <c r="E216" s="363" t="s">
        <v>429</v>
      </c>
      <c r="F216" s="364" t="s">
        <v>96</v>
      </c>
      <c r="G216" s="364"/>
      <c r="H216" s="304">
        <f t="shared" si="23"/>
        <v>39.825</v>
      </c>
      <c r="I216" s="304">
        <f t="shared" si="23"/>
        <v>39.825</v>
      </c>
      <c r="J216" s="891">
        <f t="shared" si="24"/>
        <v>1</v>
      </c>
    </row>
    <row r="217" spans="1:10" ht="18.75" customHeight="1">
      <c r="A217" s="350"/>
      <c r="B217" s="361" t="s">
        <v>198</v>
      </c>
      <c r="C217" s="362">
        <v>909</v>
      </c>
      <c r="D217" s="363" t="s">
        <v>171</v>
      </c>
      <c r="E217" s="363" t="s">
        <v>429</v>
      </c>
      <c r="F217" s="364" t="s">
        <v>201</v>
      </c>
      <c r="G217" s="364"/>
      <c r="H217" s="304">
        <f t="shared" si="23"/>
        <v>39.825</v>
      </c>
      <c r="I217" s="304">
        <f t="shared" si="23"/>
        <v>39.825</v>
      </c>
      <c r="J217" s="891">
        <f t="shared" si="24"/>
        <v>1</v>
      </c>
    </row>
    <row r="218" spans="1:10" ht="18.75" customHeight="1">
      <c r="A218" s="300"/>
      <c r="B218" s="366" t="s">
        <v>89</v>
      </c>
      <c r="C218" s="362">
        <v>909</v>
      </c>
      <c r="D218" s="363" t="s">
        <v>171</v>
      </c>
      <c r="E218" s="363" t="s">
        <v>429</v>
      </c>
      <c r="F218" s="364" t="s">
        <v>84</v>
      </c>
      <c r="G218" s="364"/>
      <c r="H218" s="304">
        <f t="shared" si="23"/>
        <v>39.825</v>
      </c>
      <c r="I218" s="304">
        <f t="shared" si="23"/>
        <v>39.825</v>
      </c>
      <c r="J218" s="891">
        <f t="shared" si="24"/>
        <v>1</v>
      </c>
    </row>
    <row r="219" spans="1:10" ht="15.75" customHeight="1">
      <c r="A219" s="310"/>
      <c r="B219" s="361" t="s">
        <v>71</v>
      </c>
      <c r="C219" s="362">
        <v>909</v>
      </c>
      <c r="D219" s="363" t="s">
        <v>171</v>
      </c>
      <c r="E219" s="363" t="s">
        <v>429</v>
      </c>
      <c r="F219" s="364" t="s">
        <v>84</v>
      </c>
      <c r="G219" s="364" t="s">
        <v>60</v>
      </c>
      <c r="H219" s="299">
        <v>39.825</v>
      </c>
      <c r="I219" s="304">
        <v>39.825</v>
      </c>
      <c r="J219" s="891">
        <f t="shared" si="24"/>
        <v>1</v>
      </c>
    </row>
    <row r="220" spans="1:10" ht="69.75" customHeight="1">
      <c r="A220" s="417" t="s">
        <v>464</v>
      </c>
      <c r="B220" s="423" t="s">
        <v>170</v>
      </c>
      <c r="C220" s="429">
        <v>909</v>
      </c>
      <c r="D220" s="424" t="s">
        <v>171</v>
      </c>
      <c r="E220" s="430" t="s">
        <v>430</v>
      </c>
      <c r="F220" s="425"/>
      <c r="G220" s="426"/>
      <c r="H220" s="474">
        <f aca="true" t="shared" si="25" ref="H220:I223">H221</f>
        <v>39.825</v>
      </c>
      <c r="I220" s="474">
        <f t="shared" si="25"/>
        <v>39.825</v>
      </c>
      <c r="J220" s="901">
        <f t="shared" si="24"/>
        <v>1</v>
      </c>
    </row>
    <row r="221" spans="1:10" ht="30">
      <c r="A221" s="389"/>
      <c r="B221" s="394" t="s">
        <v>129</v>
      </c>
      <c r="C221" s="409">
        <v>909</v>
      </c>
      <c r="D221" s="395" t="s">
        <v>171</v>
      </c>
      <c r="E221" s="410" t="s">
        <v>430</v>
      </c>
      <c r="F221" s="396" t="s">
        <v>96</v>
      </c>
      <c r="G221" s="364"/>
      <c r="H221" s="475">
        <f t="shared" si="25"/>
        <v>39.825</v>
      </c>
      <c r="I221" s="475">
        <f t="shared" si="25"/>
        <v>39.825</v>
      </c>
      <c r="J221" s="902">
        <f t="shared" si="24"/>
        <v>1</v>
      </c>
    </row>
    <row r="222" spans="1:10" ht="45">
      <c r="A222" s="326"/>
      <c r="B222" s="394" t="s">
        <v>246</v>
      </c>
      <c r="C222" s="409">
        <v>909</v>
      </c>
      <c r="D222" s="395" t="s">
        <v>171</v>
      </c>
      <c r="E222" s="410" t="s">
        <v>430</v>
      </c>
      <c r="F222" s="396" t="s">
        <v>201</v>
      </c>
      <c r="G222" s="364"/>
      <c r="H222" s="475">
        <f t="shared" si="25"/>
        <v>39.825</v>
      </c>
      <c r="I222" s="475">
        <f t="shared" si="25"/>
        <v>39.825</v>
      </c>
      <c r="J222" s="902">
        <f t="shared" si="24"/>
        <v>1</v>
      </c>
    </row>
    <row r="223" spans="1:10" ht="30">
      <c r="A223" s="326"/>
      <c r="B223" s="394" t="s">
        <v>89</v>
      </c>
      <c r="C223" s="409">
        <v>909</v>
      </c>
      <c r="D223" s="395" t="s">
        <v>171</v>
      </c>
      <c r="E223" s="410" t="s">
        <v>430</v>
      </c>
      <c r="F223" s="396" t="s">
        <v>84</v>
      </c>
      <c r="G223" s="364"/>
      <c r="H223" s="475">
        <f t="shared" si="25"/>
        <v>39.825</v>
      </c>
      <c r="I223" s="475">
        <f t="shared" si="25"/>
        <v>39.825</v>
      </c>
      <c r="J223" s="902">
        <f t="shared" si="24"/>
        <v>1</v>
      </c>
    </row>
    <row r="224" spans="1:10" ht="18" customHeight="1">
      <c r="A224" s="326"/>
      <c r="B224" s="394" t="s">
        <v>71</v>
      </c>
      <c r="C224" s="409">
        <v>909</v>
      </c>
      <c r="D224" s="395" t="s">
        <v>171</v>
      </c>
      <c r="E224" s="410" t="s">
        <v>430</v>
      </c>
      <c r="F224" s="396" t="s">
        <v>84</v>
      </c>
      <c r="G224" s="364" t="s">
        <v>60</v>
      </c>
      <c r="H224" s="475">
        <v>39.825</v>
      </c>
      <c r="I224" s="475">
        <v>39.825</v>
      </c>
      <c r="J224" s="902">
        <f t="shared" si="24"/>
        <v>1</v>
      </c>
    </row>
    <row r="225" spans="1:10" ht="15.75">
      <c r="A225" s="305" t="s">
        <v>431</v>
      </c>
      <c r="B225" s="436" t="s">
        <v>185</v>
      </c>
      <c r="C225" s="437">
        <v>909</v>
      </c>
      <c r="D225" s="438" t="s">
        <v>32</v>
      </c>
      <c r="E225" s="438"/>
      <c r="F225" s="439"/>
      <c r="G225" s="439"/>
      <c r="H225" s="309">
        <f>H226</f>
        <v>8328.4</v>
      </c>
      <c r="I225" s="309">
        <f>I226</f>
        <v>8328.414</v>
      </c>
      <c r="J225" s="477">
        <f t="shared" si="24"/>
        <v>1.0000016809951493</v>
      </c>
    </row>
    <row r="226" spans="1:10" ht="15.75">
      <c r="A226" s="305" t="s">
        <v>432</v>
      </c>
      <c r="B226" s="436" t="s">
        <v>187</v>
      </c>
      <c r="C226" s="437">
        <v>909</v>
      </c>
      <c r="D226" s="438" t="s">
        <v>33</v>
      </c>
      <c r="E226" s="438" t="s">
        <v>242</v>
      </c>
      <c r="F226" s="439" t="s">
        <v>242</v>
      </c>
      <c r="G226" s="439"/>
      <c r="H226" s="309">
        <f>H227+H233+H238</f>
        <v>8328.4</v>
      </c>
      <c r="I226" s="309">
        <f>I227+I233+I238</f>
        <v>8328.414</v>
      </c>
      <c r="J226" s="477">
        <f t="shared" si="24"/>
        <v>1.0000016809951493</v>
      </c>
    </row>
    <row r="227" spans="1:10" ht="28.5">
      <c r="A227" s="337" t="s">
        <v>433</v>
      </c>
      <c r="B227" s="412" t="s">
        <v>256</v>
      </c>
      <c r="C227" s="413">
        <v>909</v>
      </c>
      <c r="D227" s="414" t="s">
        <v>33</v>
      </c>
      <c r="E227" s="414" t="s">
        <v>434</v>
      </c>
      <c r="F227" s="415"/>
      <c r="G227" s="415"/>
      <c r="H227" s="461">
        <f>H229</f>
        <v>4746.5</v>
      </c>
      <c r="I227" s="461">
        <f>I229</f>
        <v>4746.5</v>
      </c>
      <c r="J227" s="890">
        <f t="shared" si="24"/>
        <v>1</v>
      </c>
    </row>
    <row r="228" spans="1:10" ht="15.75">
      <c r="A228" s="350"/>
      <c r="B228" s="361" t="s">
        <v>158</v>
      </c>
      <c r="C228" s="362">
        <v>909</v>
      </c>
      <c r="D228" s="363" t="s">
        <v>33</v>
      </c>
      <c r="E228" s="363" t="s">
        <v>434</v>
      </c>
      <c r="F228" s="364" t="s">
        <v>96</v>
      </c>
      <c r="G228" s="364"/>
      <c r="H228" s="304">
        <f>H229</f>
        <v>4746.5</v>
      </c>
      <c r="I228" s="304">
        <f>I229</f>
        <v>4746.5</v>
      </c>
      <c r="J228" s="891">
        <f t="shared" si="24"/>
        <v>1</v>
      </c>
    </row>
    <row r="229" spans="1:10" ht="30">
      <c r="A229" s="350"/>
      <c r="B229" s="361" t="s">
        <v>198</v>
      </c>
      <c r="C229" s="362">
        <v>909</v>
      </c>
      <c r="D229" s="363" t="s">
        <v>33</v>
      </c>
      <c r="E229" s="363" t="s">
        <v>434</v>
      </c>
      <c r="F229" s="364" t="s">
        <v>201</v>
      </c>
      <c r="G229" s="364"/>
      <c r="H229" s="304">
        <f>H230</f>
        <v>4746.5</v>
      </c>
      <c r="I229" s="304">
        <f>I230</f>
        <v>4746.5</v>
      </c>
      <c r="J229" s="891">
        <f t="shared" si="24"/>
        <v>1</v>
      </c>
    </row>
    <row r="230" spans="1:10" ht="30">
      <c r="A230" s="300"/>
      <c r="B230" s="366" t="s">
        <v>89</v>
      </c>
      <c r="C230" s="362">
        <v>909</v>
      </c>
      <c r="D230" s="363" t="s">
        <v>33</v>
      </c>
      <c r="E230" s="363" t="s">
        <v>434</v>
      </c>
      <c r="F230" s="364" t="s">
        <v>84</v>
      </c>
      <c r="G230" s="364"/>
      <c r="H230" s="304">
        <f>H231+H232</f>
        <v>4746.5</v>
      </c>
      <c r="I230" s="304">
        <f>I231+I232</f>
        <v>4746.5</v>
      </c>
      <c r="J230" s="891">
        <f t="shared" si="24"/>
        <v>1</v>
      </c>
    </row>
    <row r="231" spans="1:10" ht="15.75">
      <c r="A231" s="310"/>
      <c r="B231" s="361" t="s">
        <v>71</v>
      </c>
      <c r="C231" s="362">
        <v>909</v>
      </c>
      <c r="D231" s="363" t="s">
        <v>33</v>
      </c>
      <c r="E231" s="363" t="s">
        <v>434</v>
      </c>
      <c r="F231" s="364" t="s">
        <v>84</v>
      </c>
      <c r="G231" s="364" t="s">
        <v>60</v>
      </c>
      <c r="H231" s="303">
        <v>800</v>
      </c>
      <c r="I231" s="476">
        <v>800</v>
      </c>
      <c r="J231" s="891">
        <f t="shared" si="24"/>
        <v>1</v>
      </c>
    </row>
    <row r="232" spans="1:10" ht="15.75">
      <c r="A232" s="310"/>
      <c r="B232" s="366" t="s">
        <v>71</v>
      </c>
      <c r="C232" s="362">
        <v>909</v>
      </c>
      <c r="D232" s="363" t="s">
        <v>33</v>
      </c>
      <c r="E232" s="363" t="s">
        <v>434</v>
      </c>
      <c r="F232" s="364" t="s">
        <v>84</v>
      </c>
      <c r="G232" s="364" t="s">
        <v>237</v>
      </c>
      <c r="H232" s="303">
        <v>3946.5</v>
      </c>
      <c r="I232" s="476">
        <v>3946.5</v>
      </c>
      <c r="J232" s="891">
        <f t="shared" si="24"/>
        <v>1</v>
      </c>
    </row>
    <row r="233" spans="1:10" ht="28.5">
      <c r="A233" s="337" t="s">
        <v>465</v>
      </c>
      <c r="B233" s="412" t="s">
        <v>134</v>
      </c>
      <c r="C233" s="413">
        <v>909</v>
      </c>
      <c r="D233" s="414" t="s">
        <v>33</v>
      </c>
      <c r="E233" s="414" t="s">
        <v>435</v>
      </c>
      <c r="F233" s="415"/>
      <c r="G233" s="415"/>
      <c r="H233" s="341">
        <f aca="true" t="shared" si="26" ref="H233:I236">H234</f>
        <v>183</v>
      </c>
      <c r="I233" s="341">
        <f t="shared" si="26"/>
        <v>183</v>
      </c>
      <c r="J233" s="480">
        <f t="shared" si="24"/>
        <v>1</v>
      </c>
    </row>
    <row r="234" spans="1:10" ht="15.75">
      <c r="A234" s="350"/>
      <c r="B234" s="361" t="s">
        <v>158</v>
      </c>
      <c r="C234" s="362">
        <v>909</v>
      </c>
      <c r="D234" s="363" t="s">
        <v>33</v>
      </c>
      <c r="E234" s="363" t="s">
        <v>435</v>
      </c>
      <c r="F234" s="364" t="s">
        <v>96</v>
      </c>
      <c r="G234" s="364"/>
      <c r="H234" s="303">
        <f t="shared" si="26"/>
        <v>183</v>
      </c>
      <c r="I234" s="303">
        <f t="shared" si="26"/>
        <v>183</v>
      </c>
      <c r="J234" s="481">
        <f t="shared" si="24"/>
        <v>1</v>
      </c>
    </row>
    <row r="235" spans="1:10" ht="30">
      <c r="A235" s="350"/>
      <c r="B235" s="361" t="s">
        <v>198</v>
      </c>
      <c r="C235" s="362">
        <v>909</v>
      </c>
      <c r="D235" s="363" t="s">
        <v>33</v>
      </c>
      <c r="E235" s="363" t="s">
        <v>435</v>
      </c>
      <c r="F235" s="364" t="s">
        <v>201</v>
      </c>
      <c r="G235" s="364"/>
      <c r="H235" s="303">
        <f t="shared" si="26"/>
        <v>183</v>
      </c>
      <c r="I235" s="303">
        <f t="shared" si="26"/>
        <v>183</v>
      </c>
      <c r="J235" s="481">
        <f t="shared" si="24"/>
        <v>1</v>
      </c>
    </row>
    <row r="236" spans="1:10" ht="30">
      <c r="A236" s="300"/>
      <c r="B236" s="366" t="s">
        <v>89</v>
      </c>
      <c r="C236" s="362">
        <v>909</v>
      </c>
      <c r="D236" s="363" t="s">
        <v>33</v>
      </c>
      <c r="E236" s="363" t="s">
        <v>435</v>
      </c>
      <c r="F236" s="364" t="s">
        <v>84</v>
      </c>
      <c r="G236" s="364"/>
      <c r="H236" s="299">
        <f t="shared" si="26"/>
        <v>183</v>
      </c>
      <c r="I236" s="299">
        <f t="shared" si="26"/>
        <v>183</v>
      </c>
      <c r="J236" s="481">
        <f t="shared" si="24"/>
        <v>1</v>
      </c>
    </row>
    <row r="237" spans="1:10" ht="15.75">
      <c r="A237" s="310"/>
      <c r="B237" s="361" t="s">
        <v>71</v>
      </c>
      <c r="C237" s="362">
        <v>909</v>
      </c>
      <c r="D237" s="363" t="s">
        <v>33</v>
      </c>
      <c r="E237" s="363" t="s">
        <v>435</v>
      </c>
      <c r="F237" s="364" t="s">
        <v>84</v>
      </c>
      <c r="G237" s="364" t="s">
        <v>60</v>
      </c>
      <c r="H237" s="299">
        <v>183</v>
      </c>
      <c r="I237" s="304">
        <v>183</v>
      </c>
      <c r="J237" s="481">
        <f t="shared" si="24"/>
        <v>1</v>
      </c>
    </row>
    <row r="238" spans="1:10" ht="28.5">
      <c r="A238" s="458" t="s">
        <v>466</v>
      </c>
      <c r="B238" s="431" t="s">
        <v>142</v>
      </c>
      <c r="C238" s="413">
        <v>909</v>
      </c>
      <c r="D238" s="427" t="s">
        <v>33</v>
      </c>
      <c r="E238" s="414" t="s">
        <v>436</v>
      </c>
      <c r="F238" s="428"/>
      <c r="G238" s="428"/>
      <c r="H238" s="454">
        <f aca="true" t="shared" si="27" ref="H238:I240">H239</f>
        <v>3398.9</v>
      </c>
      <c r="I238" s="454">
        <f t="shared" si="27"/>
        <v>3398.914</v>
      </c>
      <c r="J238" s="478">
        <f t="shared" si="24"/>
        <v>1.00000411897967</v>
      </c>
    </row>
    <row r="239" spans="1:10" ht="15.75">
      <c r="A239" s="350"/>
      <c r="B239" s="361" t="s">
        <v>158</v>
      </c>
      <c r="C239" s="362">
        <v>909</v>
      </c>
      <c r="D239" s="407" t="s">
        <v>33</v>
      </c>
      <c r="E239" s="363" t="s">
        <v>436</v>
      </c>
      <c r="F239" s="408" t="s">
        <v>96</v>
      </c>
      <c r="G239" s="408"/>
      <c r="H239" s="299">
        <f t="shared" si="27"/>
        <v>3398.9</v>
      </c>
      <c r="I239" s="299">
        <f t="shared" si="27"/>
        <v>3398.914</v>
      </c>
      <c r="J239" s="479">
        <f t="shared" si="24"/>
        <v>1.00000411897967</v>
      </c>
    </row>
    <row r="240" spans="1:10" ht="30">
      <c r="A240" s="350"/>
      <c r="B240" s="361" t="s">
        <v>198</v>
      </c>
      <c r="C240" s="362">
        <v>909</v>
      </c>
      <c r="D240" s="407" t="s">
        <v>33</v>
      </c>
      <c r="E240" s="363" t="s">
        <v>436</v>
      </c>
      <c r="F240" s="408" t="s">
        <v>201</v>
      </c>
      <c r="G240" s="408"/>
      <c r="H240" s="299">
        <f t="shared" si="27"/>
        <v>3398.9</v>
      </c>
      <c r="I240" s="299">
        <f t="shared" si="27"/>
        <v>3398.914</v>
      </c>
      <c r="J240" s="479">
        <f t="shared" si="24"/>
        <v>1.00000411897967</v>
      </c>
    </row>
    <row r="241" spans="1:10" ht="30">
      <c r="A241" s="300"/>
      <c r="B241" s="366" t="s">
        <v>89</v>
      </c>
      <c r="C241" s="362">
        <v>909</v>
      </c>
      <c r="D241" s="407" t="s">
        <v>33</v>
      </c>
      <c r="E241" s="363" t="s">
        <v>436</v>
      </c>
      <c r="F241" s="364" t="s">
        <v>84</v>
      </c>
      <c r="G241" s="364"/>
      <c r="H241" s="299">
        <f>H242</f>
        <v>3398.9</v>
      </c>
      <c r="I241" s="299">
        <f>I242</f>
        <v>3398.914</v>
      </c>
      <c r="J241" s="479">
        <f t="shared" si="24"/>
        <v>1.00000411897967</v>
      </c>
    </row>
    <row r="242" spans="1:10" ht="15.75">
      <c r="A242" s="310"/>
      <c r="B242" s="361" t="s">
        <v>71</v>
      </c>
      <c r="C242" s="362">
        <v>909</v>
      </c>
      <c r="D242" s="407" t="s">
        <v>33</v>
      </c>
      <c r="E242" s="363" t="s">
        <v>436</v>
      </c>
      <c r="F242" s="364" t="s">
        <v>84</v>
      </c>
      <c r="G242" s="364" t="s">
        <v>60</v>
      </c>
      <c r="H242" s="303">
        <v>3398.9</v>
      </c>
      <c r="I242" s="304">
        <v>3398.914</v>
      </c>
      <c r="J242" s="479">
        <f t="shared" si="24"/>
        <v>1.00000411897967</v>
      </c>
    </row>
    <row r="243" spans="1:10" ht="15.75">
      <c r="A243" s="305" t="s">
        <v>437</v>
      </c>
      <c r="B243" s="436" t="s">
        <v>36</v>
      </c>
      <c r="C243" s="437">
        <v>909</v>
      </c>
      <c r="D243" s="448" t="s">
        <v>37</v>
      </c>
      <c r="E243" s="448"/>
      <c r="F243" s="449"/>
      <c r="G243" s="449"/>
      <c r="H243" s="309">
        <f>H244+H250</f>
        <v>10878.798999999999</v>
      </c>
      <c r="I243" s="309">
        <f>I244+I250</f>
        <v>10535.755</v>
      </c>
      <c r="J243" s="477">
        <f t="shared" si="24"/>
        <v>0.9684667397568426</v>
      </c>
    </row>
    <row r="244" spans="1:10" ht="15.75">
      <c r="A244" s="305" t="s">
        <v>438</v>
      </c>
      <c r="B244" s="436" t="s">
        <v>439</v>
      </c>
      <c r="C244" s="437">
        <v>909</v>
      </c>
      <c r="D244" s="438" t="s">
        <v>279</v>
      </c>
      <c r="E244" s="448"/>
      <c r="F244" s="449"/>
      <c r="G244" s="449"/>
      <c r="H244" s="309">
        <f aca="true" t="shared" si="28" ref="H244:I246">H245</f>
        <v>1757.999</v>
      </c>
      <c r="I244" s="309">
        <f t="shared" si="28"/>
        <v>1757.998</v>
      </c>
      <c r="J244" s="477">
        <f t="shared" si="24"/>
        <v>0.9999994311714626</v>
      </c>
    </row>
    <row r="245" spans="1:10" ht="102" customHeight="1">
      <c r="A245" s="337" t="s">
        <v>440</v>
      </c>
      <c r="B245" s="412" t="s">
        <v>135</v>
      </c>
      <c r="C245" s="413">
        <v>909</v>
      </c>
      <c r="D245" s="427" t="s">
        <v>279</v>
      </c>
      <c r="E245" s="427" t="s">
        <v>441</v>
      </c>
      <c r="F245" s="428"/>
      <c r="G245" s="428"/>
      <c r="H245" s="461">
        <f t="shared" si="28"/>
        <v>1757.999</v>
      </c>
      <c r="I245" s="461">
        <f t="shared" si="28"/>
        <v>1757.998</v>
      </c>
      <c r="J245" s="890">
        <f t="shared" si="24"/>
        <v>0.9999994311714626</v>
      </c>
    </row>
    <row r="246" spans="1:10" ht="15.75">
      <c r="A246" s="360"/>
      <c r="B246" s="361" t="s">
        <v>100</v>
      </c>
      <c r="C246" s="362">
        <v>909</v>
      </c>
      <c r="D246" s="407" t="s">
        <v>279</v>
      </c>
      <c r="E246" s="407" t="s">
        <v>441</v>
      </c>
      <c r="F246" s="408" t="s">
        <v>99</v>
      </c>
      <c r="G246" s="408"/>
      <c r="H246" s="304">
        <f t="shared" si="28"/>
        <v>1757.999</v>
      </c>
      <c r="I246" s="304">
        <f t="shared" si="28"/>
        <v>1757.998</v>
      </c>
      <c r="J246" s="891">
        <f t="shared" si="24"/>
        <v>0.9999994311714626</v>
      </c>
    </row>
    <row r="247" spans="1:10" ht="15.75">
      <c r="A247" s="360"/>
      <c r="B247" s="361" t="s">
        <v>199</v>
      </c>
      <c r="C247" s="362">
        <v>909</v>
      </c>
      <c r="D247" s="407" t="s">
        <v>279</v>
      </c>
      <c r="E247" s="407" t="s">
        <v>441</v>
      </c>
      <c r="F247" s="408" t="s">
        <v>62</v>
      </c>
      <c r="G247" s="408"/>
      <c r="H247" s="304">
        <f>H248</f>
        <v>1757.999</v>
      </c>
      <c r="I247" s="304">
        <f>I248</f>
        <v>1757.998</v>
      </c>
      <c r="J247" s="891">
        <f aca="true" t="shared" si="29" ref="J247:J275">I247/H247</f>
        <v>0.9999994311714626</v>
      </c>
    </row>
    <row r="248" spans="1:10" ht="30">
      <c r="A248" s="385"/>
      <c r="B248" s="366" t="s">
        <v>92</v>
      </c>
      <c r="C248" s="347">
        <v>909</v>
      </c>
      <c r="D248" s="407" t="s">
        <v>279</v>
      </c>
      <c r="E248" s="407" t="s">
        <v>441</v>
      </c>
      <c r="F248" s="432" t="s">
        <v>257</v>
      </c>
      <c r="G248" s="433"/>
      <c r="H248" s="349">
        <f>H249</f>
        <v>1757.999</v>
      </c>
      <c r="I248" s="349">
        <f>I249</f>
        <v>1757.998</v>
      </c>
      <c r="J248" s="891">
        <f t="shared" si="29"/>
        <v>0.9999994311714626</v>
      </c>
    </row>
    <row r="249" spans="1:10" ht="30">
      <c r="A249" s="385"/>
      <c r="B249" s="366" t="s">
        <v>258</v>
      </c>
      <c r="C249" s="347">
        <v>909</v>
      </c>
      <c r="D249" s="407" t="s">
        <v>279</v>
      </c>
      <c r="E249" s="407" t="s">
        <v>441</v>
      </c>
      <c r="F249" s="432" t="s">
        <v>257</v>
      </c>
      <c r="G249" s="433">
        <v>264</v>
      </c>
      <c r="H249" s="299">
        <v>1757.999</v>
      </c>
      <c r="I249" s="349">
        <v>1757.998</v>
      </c>
      <c r="J249" s="891">
        <f t="shared" si="29"/>
        <v>0.9999994311714626</v>
      </c>
    </row>
    <row r="250" spans="1:10" ht="15.75">
      <c r="A250" s="305" t="s">
        <v>467</v>
      </c>
      <c r="B250" s="436" t="s">
        <v>38</v>
      </c>
      <c r="C250" s="437">
        <v>909</v>
      </c>
      <c r="D250" s="438" t="s">
        <v>39</v>
      </c>
      <c r="E250" s="438"/>
      <c r="F250" s="439"/>
      <c r="G250" s="439"/>
      <c r="H250" s="309">
        <f>H251+H256</f>
        <v>9120.8</v>
      </c>
      <c r="I250" s="309">
        <f>I251+I256</f>
        <v>8777.757</v>
      </c>
      <c r="J250" s="477">
        <f t="shared" si="29"/>
        <v>0.9623889351811244</v>
      </c>
    </row>
    <row r="251" spans="1:10" ht="49.5" customHeight="1">
      <c r="A251" s="337" t="s">
        <v>468</v>
      </c>
      <c r="B251" s="412" t="s">
        <v>109</v>
      </c>
      <c r="C251" s="413">
        <v>909</v>
      </c>
      <c r="D251" s="414" t="s">
        <v>39</v>
      </c>
      <c r="E251" s="414" t="s">
        <v>136</v>
      </c>
      <c r="F251" s="415"/>
      <c r="G251" s="415"/>
      <c r="H251" s="461">
        <f aca="true" t="shared" si="30" ref="H251:I254">H252</f>
        <v>5724.2</v>
      </c>
      <c r="I251" s="461">
        <f t="shared" si="30"/>
        <v>5550.666</v>
      </c>
      <c r="J251" s="890">
        <f t="shared" si="29"/>
        <v>0.9696841480032145</v>
      </c>
    </row>
    <row r="252" spans="1:10" ht="15.75">
      <c r="A252" s="350"/>
      <c r="B252" s="361" t="s">
        <v>100</v>
      </c>
      <c r="C252" s="362">
        <v>909</v>
      </c>
      <c r="D252" s="363" t="s">
        <v>39</v>
      </c>
      <c r="E252" s="363" t="s">
        <v>136</v>
      </c>
      <c r="F252" s="364" t="s">
        <v>99</v>
      </c>
      <c r="G252" s="364"/>
      <c r="H252" s="304">
        <f t="shared" si="30"/>
        <v>5724.2</v>
      </c>
      <c r="I252" s="304">
        <f t="shared" si="30"/>
        <v>5550.666</v>
      </c>
      <c r="J252" s="891">
        <f t="shared" si="29"/>
        <v>0.9696841480032145</v>
      </c>
    </row>
    <row r="253" spans="1:10" ht="15.75">
      <c r="A253" s="350"/>
      <c r="B253" s="361" t="s">
        <v>199</v>
      </c>
      <c r="C253" s="362">
        <v>909</v>
      </c>
      <c r="D253" s="363" t="s">
        <v>39</v>
      </c>
      <c r="E253" s="363" t="s">
        <v>136</v>
      </c>
      <c r="F253" s="364" t="s">
        <v>62</v>
      </c>
      <c r="G253" s="364"/>
      <c r="H253" s="304">
        <f t="shared" si="30"/>
        <v>5724.2</v>
      </c>
      <c r="I253" s="304">
        <f t="shared" si="30"/>
        <v>5550.666</v>
      </c>
      <c r="J253" s="891">
        <f t="shared" si="29"/>
        <v>0.9696841480032145</v>
      </c>
    </row>
    <row r="254" spans="1:10" ht="30">
      <c r="A254" s="300"/>
      <c r="B254" s="366" t="s">
        <v>259</v>
      </c>
      <c r="C254" s="347">
        <v>909</v>
      </c>
      <c r="D254" s="434" t="s">
        <v>39</v>
      </c>
      <c r="E254" s="434" t="s">
        <v>136</v>
      </c>
      <c r="F254" s="433" t="s">
        <v>91</v>
      </c>
      <c r="G254" s="433"/>
      <c r="H254" s="349">
        <f t="shared" si="30"/>
        <v>5724.2</v>
      </c>
      <c r="I254" s="349">
        <f t="shared" si="30"/>
        <v>5550.666</v>
      </c>
      <c r="J254" s="891">
        <f t="shared" si="29"/>
        <v>0.9696841480032145</v>
      </c>
    </row>
    <row r="255" spans="1:10" ht="15.75">
      <c r="A255" s="300"/>
      <c r="B255" s="366" t="s">
        <v>83</v>
      </c>
      <c r="C255" s="347">
        <v>909</v>
      </c>
      <c r="D255" s="434" t="s">
        <v>39</v>
      </c>
      <c r="E255" s="434" t="s">
        <v>136</v>
      </c>
      <c r="F255" s="433" t="s">
        <v>91</v>
      </c>
      <c r="G255" s="433">
        <v>262</v>
      </c>
      <c r="H255" s="299">
        <v>5724.2</v>
      </c>
      <c r="I255" s="349">
        <v>5550.666</v>
      </c>
      <c r="J255" s="891">
        <f t="shared" si="29"/>
        <v>0.9696841480032145</v>
      </c>
    </row>
    <row r="256" spans="1:10" ht="42.75">
      <c r="A256" s="337" t="s">
        <v>469</v>
      </c>
      <c r="B256" s="412" t="s">
        <v>110</v>
      </c>
      <c r="C256" s="413">
        <v>909</v>
      </c>
      <c r="D256" s="414" t="s">
        <v>39</v>
      </c>
      <c r="E256" s="414" t="s">
        <v>137</v>
      </c>
      <c r="F256" s="415"/>
      <c r="G256" s="415"/>
      <c r="H256" s="341">
        <f aca="true" t="shared" si="31" ref="H256:I259">H257</f>
        <v>3396.6</v>
      </c>
      <c r="I256" s="341">
        <f t="shared" si="31"/>
        <v>3227.091</v>
      </c>
      <c r="J256" s="480">
        <f t="shared" si="29"/>
        <v>0.9500945062709768</v>
      </c>
    </row>
    <row r="257" spans="1:10" ht="15.75">
      <c r="A257" s="350"/>
      <c r="B257" s="361" t="s">
        <v>100</v>
      </c>
      <c r="C257" s="362">
        <v>909</v>
      </c>
      <c r="D257" s="363" t="s">
        <v>39</v>
      </c>
      <c r="E257" s="363" t="s">
        <v>137</v>
      </c>
      <c r="F257" s="364" t="s">
        <v>99</v>
      </c>
      <c r="G257" s="364"/>
      <c r="H257" s="303">
        <f t="shared" si="31"/>
        <v>3396.6</v>
      </c>
      <c r="I257" s="303">
        <f t="shared" si="31"/>
        <v>3227.091</v>
      </c>
      <c r="J257" s="481">
        <f t="shared" si="29"/>
        <v>0.9500945062709768</v>
      </c>
    </row>
    <row r="258" spans="1:10" ht="16.5" customHeight="1">
      <c r="A258" s="350"/>
      <c r="B258" s="361" t="s">
        <v>203</v>
      </c>
      <c r="C258" s="362">
        <v>909</v>
      </c>
      <c r="D258" s="363" t="s">
        <v>39</v>
      </c>
      <c r="E258" s="363" t="s">
        <v>137</v>
      </c>
      <c r="F258" s="364" t="s">
        <v>202</v>
      </c>
      <c r="G258" s="364"/>
      <c r="H258" s="303">
        <f t="shared" si="31"/>
        <v>3396.6</v>
      </c>
      <c r="I258" s="303">
        <f t="shared" si="31"/>
        <v>3227.091</v>
      </c>
      <c r="J258" s="481">
        <f t="shared" si="29"/>
        <v>0.9500945062709768</v>
      </c>
    </row>
    <row r="259" spans="1:10" ht="30">
      <c r="A259" s="459"/>
      <c r="B259" s="435" t="s">
        <v>260</v>
      </c>
      <c r="C259" s="347">
        <v>909</v>
      </c>
      <c r="D259" s="434" t="s">
        <v>39</v>
      </c>
      <c r="E259" s="434" t="s">
        <v>137</v>
      </c>
      <c r="F259" s="433" t="s">
        <v>113</v>
      </c>
      <c r="G259" s="433"/>
      <c r="H259" s="299">
        <f t="shared" si="31"/>
        <v>3396.6</v>
      </c>
      <c r="I259" s="299">
        <f t="shared" si="31"/>
        <v>3227.091</v>
      </c>
      <c r="J259" s="479">
        <f t="shared" si="29"/>
        <v>0.9500945062709768</v>
      </c>
    </row>
    <row r="260" spans="1:10" ht="15.75">
      <c r="A260" s="300"/>
      <c r="B260" s="366" t="s">
        <v>71</v>
      </c>
      <c r="C260" s="347">
        <v>909</v>
      </c>
      <c r="D260" s="434" t="s">
        <v>39</v>
      </c>
      <c r="E260" s="434" t="s">
        <v>137</v>
      </c>
      <c r="F260" s="433" t="s">
        <v>113</v>
      </c>
      <c r="G260" s="433">
        <v>226</v>
      </c>
      <c r="H260" s="299">
        <v>3396.6</v>
      </c>
      <c r="I260" s="349">
        <v>3227.091</v>
      </c>
      <c r="J260" s="479">
        <f t="shared" si="29"/>
        <v>0.9500945062709768</v>
      </c>
    </row>
    <row r="261" spans="1:10" ht="15.75">
      <c r="A261" s="305" t="s">
        <v>442</v>
      </c>
      <c r="B261" s="436" t="s">
        <v>35</v>
      </c>
      <c r="C261" s="437">
        <v>909</v>
      </c>
      <c r="D261" s="438" t="s">
        <v>55</v>
      </c>
      <c r="E261" s="438"/>
      <c r="F261" s="439"/>
      <c r="G261" s="439"/>
      <c r="H261" s="309">
        <f aca="true" t="shared" si="32" ref="H261:I266">H262</f>
        <v>320</v>
      </c>
      <c r="I261" s="309">
        <f t="shared" si="32"/>
        <v>320</v>
      </c>
      <c r="J261" s="477">
        <f t="shared" si="29"/>
        <v>1</v>
      </c>
    </row>
    <row r="262" spans="1:10" ht="15.75">
      <c r="A262" s="305" t="s">
        <v>443</v>
      </c>
      <c r="B262" s="436" t="s">
        <v>139</v>
      </c>
      <c r="C262" s="437">
        <v>909</v>
      </c>
      <c r="D262" s="438" t="s">
        <v>138</v>
      </c>
      <c r="E262" s="438"/>
      <c r="F262" s="439"/>
      <c r="G262" s="439"/>
      <c r="H262" s="309">
        <f t="shared" si="32"/>
        <v>320</v>
      </c>
      <c r="I262" s="309">
        <f t="shared" si="32"/>
        <v>320</v>
      </c>
      <c r="J262" s="477">
        <f t="shared" si="29"/>
        <v>1</v>
      </c>
    </row>
    <row r="263" spans="1:10" ht="28.5">
      <c r="A263" s="337" t="s">
        <v>444</v>
      </c>
      <c r="B263" s="412" t="s">
        <v>261</v>
      </c>
      <c r="C263" s="413">
        <v>909</v>
      </c>
      <c r="D263" s="414" t="s">
        <v>138</v>
      </c>
      <c r="E263" s="414" t="s">
        <v>445</v>
      </c>
      <c r="F263" s="415"/>
      <c r="G263" s="415"/>
      <c r="H263" s="454">
        <f t="shared" si="32"/>
        <v>320</v>
      </c>
      <c r="I263" s="454">
        <f t="shared" si="32"/>
        <v>320</v>
      </c>
      <c r="J263" s="478">
        <f t="shared" si="29"/>
        <v>1</v>
      </c>
    </row>
    <row r="264" spans="1:10" ht="15.75">
      <c r="A264" s="360"/>
      <c r="B264" s="361" t="s">
        <v>158</v>
      </c>
      <c r="C264" s="362">
        <v>909</v>
      </c>
      <c r="D264" s="363" t="s">
        <v>138</v>
      </c>
      <c r="E264" s="363" t="s">
        <v>445</v>
      </c>
      <c r="F264" s="364" t="s">
        <v>96</v>
      </c>
      <c r="G264" s="364"/>
      <c r="H264" s="299">
        <f t="shared" si="32"/>
        <v>320</v>
      </c>
      <c r="I264" s="299">
        <f t="shared" si="32"/>
        <v>320</v>
      </c>
      <c r="J264" s="479">
        <f t="shared" si="29"/>
        <v>1</v>
      </c>
    </row>
    <row r="265" spans="1:10" ht="30">
      <c r="A265" s="360"/>
      <c r="B265" s="361" t="s">
        <v>198</v>
      </c>
      <c r="C265" s="362">
        <v>909</v>
      </c>
      <c r="D265" s="363" t="s">
        <v>138</v>
      </c>
      <c r="E265" s="363" t="s">
        <v>445</v>
      </c>
      <c r="F265" s="364" t="s">
        <v>201</v>
      </c>
      <c r="G265" s="364"/>
      <c r="H265" s="299">
        <f t="shared" si="32"/>
        <v>320</v>
      </c>
      <c r="I265" s="299">
        <f t="shared" si="32"/>
        <v>320</v>
      </c>
      <c r="J265" s="479">
        <f t="shared" si="29"/>
        <v>1</v>
      </c>
    </row>
    <row r="266" spans="1:10" ht="30">
      <c r="A266" s="385"/>
      <c r="B266" s="366" t="s">
        <v>89</v>
      </c>
      <c r="C266" s="362">
        <v>909</v>
      </c>
      <c r="D266" s="363" t="s">
        <v>138</v>
      </c>
      <c r="E266" s="363" t="s">
        <v>445</v>
      </c>
      <c r="F266" s="364" t="s">
        <v>84</v>
      </c>
      <c r="G266" s="364"/>
      <c r="H266" s="304">
        <f t="shared" si="32"/>
        <v>320</v>
      </c>
      <c r="I266" s="304">
        <f t="shared" si="32"/>
        <v>320</v>
      </c>
      <c r="J266" s="479">
        <f t="shared" si="29"/>
        <v>1</v>
      </c>
    </row>
    <row r="267" spans="1:10" ht="15.75">
      <c r="A267" s="387"/>
      <c r="B267" s="361" t="s">
        <v>71</v>
      </c>
      <c r="C267" s="362">
        <v>909</v>
      </c>
      <c r="D267" s="363" t="s">
        <v>138</v>
      </c>
      <c r="E267" s="363" t="s">
        <v>445</v>
      </c>
      <c r="F267" s="364" t="s">
        <v>84</v>
      </c>
      <c r="G267" s="364" t="s">
        <v>60</v>
      </c>
      <c r="H267" s="299">
        <v>320</v>
      </c>
      <c r="I267" s="299">
        <v>320</v>
      </c>
      <c r="J267" s="479">
        <f t="shared" si="29"/>
        <v>1</v>
      </c>
    </row>
    <row r="268" spans="1:10" ht="15.75">
      <c r="A268" s="305" t="s">
        <v>470</v>
      </c>
      <c r="B268" s="436" t="s">
        <v>52</v>
      </c>
      <c r="C268" s="437">
        <v>909</v>
      </c>
      <c r="D268" s="438" t="s">
        <v>53</v>
      </c>
      <c r="E268" s="438"/>
      <c r="F268" s="439"/>
      <c r="G268" s="439"/>
      <c r="H268" s="309">
        <f aca="true" t="shared" si="33" ref="H268:I273">H269</f>
        <v>1150</v>
      </c>
      <c r="I268" s="309">
        <f t="shared" si="33"/>
        <v>1150</v>
      </c>
      <c r="J268" s="477">
        <f t="shared" si="29"/>
        <v>1</v>
      </c>
    </row>
    <row r="269" spans="1:10" ht="15.75">
      <c r="A269" s="305" t="s">
        <v>471</v>
      </c>
      <c r="B269" s="436" t="s">
        <v>34</v>
      </c>
      <c r="C269" s="437">
        <v>909</v>
      </c>
      <c r="D269" s="438" t="s">
        <v>54</v>
      </c>
      <c r="E269" s="438"/>
      <c r="F269" s="439"/>
      <c r="G269" s="439"/>
      <c r="H269" s="309">
        <f t="shared" si="33"/>
        <v>1150</v>
      </c>
      <c r="I269" s="309">
        <f t="shared" si="33"/>
        <v>1150</v>
      </c>
      <c r="J269" s="477">
        <f t="shared" si="29"/>
        <v>1</v>
      </c>
    </row>
    <row r="270" spans="1:10" ht="28.5">
      <c r="A270" s="337" t="s">
        <v>472</v>
      </c>
      <c r="B270" s="412" t="s">
        <v>263</v>
      </c>
      <c r="C270" s="413">
        <v>909</v>
      </c>
      <c r="D270" s="414" t="s">
        <v>54</v>
      </c>
      <c r="E270" s="414" t="s">
        <v>446</v>
      </c>
      <c r="F270" s="415"/>
      <c r="G270" s="415"/>
      <c r="H270" s="341">
        <f t="shared" si="33"/>
        <v>1150</v>
      </c>
      <c r="I270" s="341">
        <f t="shared" si="33"/>
        <v>1150</v>
      </c>
      <c r="J270" s="480">
        <f t="shared" si="29"/>
        <v>1</v>
      </c>
    </row>
    <row r="271" spans="1:10" ht="15.75">
      <c r="A271" s="350"/>
      <c r="B271" s="361" t="s">
        <v>158</v>
      </c>
      <c r="C271" s="362">
        <v>909</v>
      </c>
      <c r="D271" s="363" t="s">
        <v>54</v>
      </c>
      <c r="E271" s="363" t="s">
        <v>446</v>
      </c>
      <c r="F271" s="364" t="s">
        <v>96</v>
      </c>
      <c r="G271" s="364"/>
      <c r="H271" s="303">
        <f t="shared" si="33"/>
        <v>1150</v>
      </c>
      <c r="I271" s="303">
        <f t="shared" si="33"/>
        <v>1150</v>
      </c>
      <c r="J271" s="481">
        <f t="shared" si="29"/>
        <v>1</v>
      </c>
    </row>
    <row r="272" spans="1:10" ht="30">
      <c r="A272" s="350"/>
      <c r="B272" s="361" t="s">
        <v>198</v>
      </c>
      <c r="C272" s="362">
        <v>909</v>
      </c>
      <c r="D272" s="363" t="s">
        <v>54</v>
      </c>
      <c r="E272" s="363" t="s">
        <v>446</v>
      </c>
      <c r="F272" s="364" t="s">
        <v>201</v>
      </c>
      <c r="G272" s="364"/>
      <c r="H272" s="303">
        <f t="shared" si="33"/>
        <v>1150</v>
      </c>
      <c r="I272" s="303">
        <f t="shared" si="33"/>
        <v>1150</v>
      </c>
      <c r="J272" s="481">
        <f t="shared" si="29"/>
        <v>1</v>
      </c>
    </row>
    <row r="273" spans="1:10" ht="30">
      <c r="A273" s="384"/>
      <c r="B273" s="366" t="s">
        <v>89</v>
      </c>
      <c r="C273" s="362">
        <v>909</v>
      </c>
      <c r="D273" s="363" t="s">
        <v>54</v>
      </c>
      <c r="E273" s="363" t="s">
        <v>446</v>
      </c>
      <c r="F273" s="364" t="s">
        <v>84</v>
      </c>
      <c r="G273" s="364"/>
      <c r="H273" s="299">
        <f t="shared" si="33"/>
        <v>1150</v>
      </c>
      <c r="I273" s="299">
        <f t="shared" si="33"/>
        <v>1150</v>
      </c>
      <c r="J273" s="481">
        <f t="shared" si="29"/>
        <v>1</v>
      </c>
    </row>
    <row r="274" spans="1:10" ht="15.75">
      <c r="A274" s="387"/>
      <c r="B274" s="361" t="s">
        <v>71</v>
      </c>
      <c r="C274" s="362">
        <v>909</v>
      </c>
      <c r="D274" s="363" t="s">
        <v>54</v>
      </c>
      <c r="E274" s="363" t="s">
        <v>446</v>
      </c>
      <c r="F274" s="364" t="s">
        <v>84</v>
      </c>
      <c r="G274" s="364" t="s">
        <v>60</v>
      </c>
      <c r="H274" s="303">
        <v>1150</v>
      </c>
      <c r="I274" s="304">
        <v>1150</v>
      </c>
      <c r="J274" s="481">
        <f t="shared" si="29"/>
        <v>1</v>
      </c>
    </row>
    <row r="275" spans="1:10" ht="26.25" customHeight="1">
      <c r="A275" s="628"/>
      <c r="B275" s="935" t="s">
        <v>265</v>
      </c>
      <c r="C275" s="935"/>
      <c r="D275" s="935"/>
      <c r="E275" s="935"/>
      <c r="F275" s="935"/>
      <c r="G275" s="935"/>
      <c r="H275" s="629">
        <f>H44+H6</f>
        <v>67950.824</v>
      </c>
      <c r="I275" s="629">
        <f>I44+I6</f>
        <v>66795.59043</v>
      </c>
      <c r="J275" s="630">
        <f t="shared" si="29"/>
        <v>0.9829989762890882</v>
      </c>
    </row>
  </sheetData>
  <sheetProtection/>
  <mergeCells count="2">
    <mergeCell ref="B275:G275"/>
    <mergeCell ref="A1:J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0.75390625" style="1" customWidth="1"/>
    <col min="2" max="2" width="68.00390625" style="1" customWidth="1"/>
    <col min="3" max="4" width="12.00390625" style="1" customWidth="1"/>
    <col min="5" max="16384" width="9.125" style="1" customWidth="1"/>
  </cols>
  <sheetData>
    <row r="2" spans="1:4" ht="18.75">
      <c r="A2" s="939" t="s">
        <v>145</v>
      </c>
      <c r="B2" s="939"/>
      <c r="C2" s="939"/>
      <c r="D2" s="939"/>
    </row>
    <row r="3" spans="1:4" ht="15.75">
      <c r="A3" s="940"/>
      <c r="B3" s="940"/>
      <c r="C3" s="940"/>
      <c r="D3" s="13" t="s">
        <v>215</v>
      </c>
    </row>
    <row r="4" spans="1:4" ht="15.75">
      <c r="A4" s="941" t="s">
        <v>43</v>
      </c>
      <c r="B4" s="941" t="s">
        <v>1</v>
      </c>
      <c r="C4" s="942" t="s">
        <v>332</v>
      </c>
      <c r="D4" s="942"/>
    </row>
    <row r="5" spans="1:4" ht="25.5">
      <c r="A5" s="941"/>
      <c r="B5" s="941"/>
      <c r="C5" s="16" t="s">
        <v>369</v>
      </c>
      <c r="D5" s="16" t="s">
        <v>370</v>
      </c>
    </row>
    <row r="6" spans="1:4" ht="15.75">
      <c r="A6" s="16" t="s">
        <v>40</v>
      </c>
      <c r="B6" s="16" t="s">
        <v>41</v>
      </c>
      <c r="C6" s="16" t="s">
        <v>42</v>
      </c>
      <c r="D6" s="16" t="s">
        <v>146</v>
      </c>
    </row>
    <row r="7" spans="1:4" ht="47.25">
      <c r="A7" s="123" t="s">
        <v>116</v>
      </c>
      <c r="B7" s="124" t="s">
        <v>118</v>
      </c>
      <c r="C7" s="633">
        <v>68489</v>
      </c>
      <c r="D7" s="634">
        <v>66909.28</v>
      </c>
    </row>
    <row r="8" spans="1:4" ht="47.25">
      <c r="A8" s="125" t="s">
        <v>117</v>
      </c>
      <c r="B8" s="126" t="s">
        <v>119</v>
      </c>
      <c r="C8" s="635">
        <v>67950.84</v>
      </c>
      <c r="D8" s="636">
        <v>66795.64</v>
      </c>
    </row>
    <row r="9" spans="1:4" ht="31.5">
      <c r="A9" s="127" t="s">
        <v>120</v>
      </c>
      <c r="B9" s="117" t="s">
        <v>121</v>
      </c>
      <c r="C9" s="631">
        <f>C7-C8</f>
        <v>538.1600000000035</v>
      </c>
      <c r="D9" s="632">
        <f>D7-D8</f>
        <v>113.63999999999942</v>
      </c>
    </row>
    <row r="10" spans="1:3" ht="15.75">
      <c r="A10" s="46"/>
      <c r="B10" s="128"/>
      <c r="C10" s="129"/>
    </row>
    <row r="11" spans="1:3" ht="15.75">
      <c r="A11" s="46"/>
      <c r="B11" s="128"/>
      <c r="C11" s="129"/>
    </row>
    <row r="12" spans="1:3" ht="15.75">
      <c r="A12" s="130"/>
      <c r="B12" s="130"/>
      <c r="C12" s="131"/>
    </row>
    <row r="13" spans="1:3" ht="15.75">
      <c r="A13" s="46"/>
      <c r="B13" s="128"/>
      <c r="C13" s="129"/>
    </row>
    <row r="14" spans="1:3" ht="15.75">
      <c r="A14" s="46"/>
      <c r="B14" s="132"/>
      <c r="C14" s="129"/>
    </row>
    <row r="15" spans="1:4" ht="15.75">
      <c r="A15" s="931"/>
      <c r="B15" s="931"/>
      <c r="C15" s="931"/>
      <c r="D15" s="931"/>
    </row>
    <row r="16" spans="1:4" ht="15.75">
      <c r="A16" s="133"/>
      <c r="B16" s="21"/>
      <c r="C16" s="21"/>
      <c r="D16" s="5"/>
    </row>
    <row r="17" spans="1:4" ht="15.75">
      <c r="A17" s="931"/>
      <c r="B17" s="931"/>
      <c r="C17" s="931"/>
      <c r="D17" s="931"/>
    </row>
  </sheetData>
  <sheetProtection/>
  <mergeCells count="7">
    <mergeCell ref="A17:D17"/>
    <mergeCell ref="A2:D2"/>
    <mergeCell ref="A3:C3"/>
    <mergeCell ref="A4:A5"/>
    <mergeCell ref="B4:B5"/>
    <mergeCell ref="C4:D4"/>
    <mergeCell ref="A15:D15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8.75390625" defaultRowHeight="12.75"/>
  <cols>
    <col min="1" max="1" width="28.75390625" style="75" customWidth="1"/>
    <col min="2" max="2" width="72.625" style="62" customWidth="1"/>
    <col min="3" max="3" width="13.00390625" style="639" customWidth="1"/>
    <col min="4" max="5" width="12.125" style="639" customWidth="1"/>
    <col min="6" max="6" width="12.125" style="110" customWidth="1"/>
    <col min="7" max="246" width="8.75390625" style="63" customWidth="1"/>
    <col min="247" max="247" width="3.00390625" style="63" customWidth="1"/>
    <col min="248" max="248" width="27.875" style="63" customWidth="1"/>
    <col min="249" max="249" width="40.25390625" style="63" customWidth="1"/>
    <col min="250" max="250" width="19.875" style="63" customWidth="1"/>
    <col min="251" max="16384" width="8.75390625" style="63" customWidth="1"/>
  </cols>
  <sheetData>
    <row r="1" ht="15.75">
      <c r="F1" s="110" t="s">
        <v>267</v>
      </c>
    </row>
    <row r="2" ht="15.75">
      <c r="F2" s="110" t="s">
        <v>509</v>
      </c>
    </row>
    <row r="3" ht="15.75">
      <c r="F3" s="110" t="s">
        <v>333</v>
      </c>
    </row>
    <row r="4" ht="15.75">
      <c r="F4" s="110" t="s">
        <v>287</v>
      </c>
    </row>
    <row r="6" spans="1:6" ht="34.5" customHeight="1">
      <c r="A6" s="943" t="s">
        <v>474</v>
      </c>
      <c r="B6" s="943"/>
      <c r="C6" s="943"/>
      <c r="D6" s="943"/>
      <c r="E6" s="943"/>
      <c r="F6" s="943"/>
    </row>
    <row r="7" ht="15.75">
      <c r="B7" s="14"/>
    </row>
    <row r="8" spans="2:6" ht="15.75">
      <c r="B8" s="64"/>
      <c r="F8" s="110" t="s">
        <v>215</v>
      </c>
    </row>
    <row r="9" spans="1:6" ht="63.75" customHeight="1">
      <c r="A9" s="83" t="s">
        <v>288</v>
      </c>
      <c r="B9" s="84" t="s">
        <v>289</v>
      </c>
      <c r="C9" s="84" t="s">
        <v>369</v>
      </c>
      <c r="D9" s="84" t="s">
        <v>370</v>
      </c>
      <c r="E9" s="84" t="s">
        <v>102</v>
      </c>
      <c r="F9" s="111" t="s">
        <v>488</v>
      </c>
    </row>
    <row r="10" spans="1:6" ht="15.75">
      <c r="A10" s="85">
        <v>1</v>
      </c>
      <c r="B10" s="86">
        <v>2</v>
      </c>
      <c r="C10" s="657">
        <v>3</v>
      </c>
      <c r="D10" s="657">
        <v>4</v>
      </c>
      <c r="E10" s="657">
        <v>5</v>
      </c>
      <c r="F10" s="657">
        <v>6</v>
      </c>
    </row>
    <row r="11" spans="1:256" s="134" customFormat="1" ht="15.75">
      <c r="A11" s="870" t="s">
        <v>174</v>
      </c>
      <c r="B11" s="871" t="s">
        <v>290</v>
      </c>
      <c r="C11" s="872">
        <f>C12+C15+C21+C32</f>
        <v>9523.8</v>
      </c>
      <c r="D11" s="872">
        <f>D12+D15+D21+D32</f>
        <v>8293.83</v>
      </c>
      <c r="E11" s="873">
        <f>D11/C11*100%</f>
        <v>0.870853020853021</v>
      </c>
      <c r="F11" s="872">
        <f>D11-C11</f>
        <v>-1229.9699999999993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6" ht="15.75">
      <c r="A12" s="641" t="s">
        <v>475</v>
      </c>
      <c r="B12" s="642" t="s">
        <v>476</v>
      </c>
      <c r="C12" s="643">
        <f>C13</f>
        <v>9027</v>
      </c>
      <c r="D12" s="643">
        <f>D13</f>
        <v>7797.185</v>
      </c>
      <c r="E12" s="644">
        <f aca="true" t="shared" si="0" ref="E12:E49">D12/C12*100%</f>
        <v>0.8637626010856321</v>
      </c>
      <c r="F12" s="643">
        <f aca="true" t="shared" si="1" ref="F12:F49">D12-C12</f>
        <v>-1229.8149999999996</v>
      </c>
    </row>
    <row r="13" spans="1:256" ht="15.75">
      <c r="A13" s="645" t="s">
        <v>477</v>
      </c>
      <c r="B13" s="672" t="s">
        <v>478</v>
      </c>
      <c r="C13" s="646">
        <f>C14</f>
        <v>9027</v>
      </c>
      <c r="D13" s="646">
        <f>D14</f>
        <v>7797.185</v>
      </c>
      <c r="E13" s="647">
        <f t="shared" si="0"/>
        <v>0.8637626010856321</v>
      </c>
      <c r="F13" s="646">
        <f t="shared" si="1"/>
        <v>-1229.8149999999996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64.5" customHeight="1">
      <c r="A14" s="648" t="s">
        <v>479</v>
      </c>
      <c r="B14" s="674" t="s">
        <v>356</v>
      </c>
      <c r="C14" s="649">
        <v>9027</v>
      </c>
      <c r="D14" s="649">
        <v>7797.185</v>
      </c>
      <c r="E14" s="650">
        <f t="shared" si="0"/>
        <v>0.8637626010856321</v>
      </c>
      <c r="F14" s="649">
        <f t="shared" si="1"/>
        <v>-1229.8149999999996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6" ht="31.5">
      <c r="A15" s="641" t="s">
        <v>190</v>
      </c>
      <c r="B15" s="673" t="s">
        <v>291</v>
      </c>
      <c r="C15" s="651">
        <f aca="true" t="shared" si="2" ref="C15:D17">C16</f>
        <v>220.4</v>
      </c>
      <c r="D15" s="651">
        <f t="shared" si="2"/>
        <v>220.3</v>
      </c>
      <c r="E15" s="652">
        <f t="shared" si="0"/>
        <v>0.9995462794918331</v>
      </c>
      <c r="F15" s="651">
        <f t="shared" si="1"/>
        <v>-0.09999999999999432</v>
      </c>
    </row>
    <row r="16" spans="1:6" ht="15.75">
      <c r="A16" s="648" t="s">
        <v>292</v>
      </c>
      <c r="B16" s="675" t="s">
        <v>293</v>
      </c>
      <c r="C16" s="653">
        <f t="shared" si="2"/>
        <v>220.4</v>
      </c>
      <c r="D16" s="653">
        <f t="shared" si="2"/>
        <v>220.3</v>
      </c>
      <c r="E16" s="654">
        <f t="shared" si="0"/>
        <v>0.9995462794918331</v>
      </c>
      <c r="F16" s="653">
        <f t="shared" si="1"/>
        <v>-0.09999999999999432</v>
      </c>
    </row>
    <row r="17" spans="1:6" ht="15.75">
      <c r="A17" s="648" t="s">
        <v>294</v>
      </c>
      <c r="B17" s="675" t="s">
        <v>295</v>
      </c>
      <c r="C17" s="653">
        <f t="shared" si="2"/>
        <v>220.4</v>
      </c>
      <c r="D17" s="653">
        <f t="shared" si="2"/>
        <v>220.3</v>
      </c>
      <c r="E17" s="654">
        <f t="shared" si="0"/>
        <v>0.9995462794918331</v>
      </c>
      <c r="F17" s="653">
        <f t="shared" si="1"/>
        <v>-0.09999999999999432</v>
      </c>
    </row>
    <row r="18" spans="1:6" ht="31.5">
      <c r="A18" s="648" t="s">
        <v>296</v>
      </c>
      <c r="B18" s="675" t="s">
        <v>297</v>
      </c>
      <c r="C18" s="653">
        <f>C19+C20</f>
        <v>220.4</v>
      </c>
      <c r="D18" s="653">
        <f>D19+D20</f>
        <v>220.3</v>
      </c>
      <c r="E18" s="654">
        <f t="shared" si="0"/>
        <v>0.9995462794918331</v>
      </c>
      <c r="F18" s="653">
        <f t="shared" si="1"/>
        <v>-0.09999999999999432</v>
      </c>
    </row>
    <row r="19" spans="1:6" ht="78.75">
      <c r="A19" s="648" t="s">
        <v>191</v>
      </c>
      <c r="B19" s="675" t="s">
        <v>298</v>
      </c>
      <c r="C19" s="653">
        <v>0</v>
      </c>
      <c r="D19" s="653">
        <v>0</v>
      </c>
      <c r="E19" s="654">
        <v>0</v>
      </c>
      <c r="F19" s="653">
        <f t="shared" si="1"/>
        <v>0</v>
      </c>
    </row>
    <row r="20" spans="1:6" ht="31.5">
      <c r="A20" s="648" t="s">
        <v>299</v>
      </c>
      <c r="B20" s="675" t="s">
        <v>480</v>
      </c>
      <c r="C20" s="653">
        <v>220.4</v>
      </c>
      <c r="D20" s="653">
        <v>220.3</v>
      </c>
      <c r="E20" s="654">
        <f t="shared" si="0"/>
        <v>0.9995462794918331</v>
      </c>
      <c r="F20" s="653">
        <f t="shared" si="1"/>
        <v>-0.09999999999999432</v>
      </c>
    </row>
    <row r="21" spans="1:6" ht="16.5" customHeight="1">
      <c r="A21" s="641" t="s">
        <v>192</v>
      </c>
      <c r="B21" s="655" t="s">
        <v>301</v>
      </c>
      <c r="C21" s="651">
        <f>C22+C26</f>
        <v>274.4</v>
      </c>
      <c r="D21" s="651">
        <f>D22+D26</f>
        <v>274.345</v>
      </c>
      <c r="E21" s="652">
        <f t="shared" si="0"/>
        <v>0.9997995626822159</v>
      </c>
      <c r="F21" s="651">
        <f t="shared" si="1"/>
        <v>-0.05499999999994998</v>
      </c>
    </row>
    <row r="22" spans="1:6" ht="66" customHeight="1">
      <c r="A22" s="645" t="s">
        <v>302</v>
      </c>
      <c r="B22" s="672" t="s">
        <v>303</v>
      </c>
      <c r="C22" s="646">
        <f>C25</f>
        <v>154.4</v>
      </c>
      <c r="D22" s="646">
        <f>D25</f>
        <v>154.4</v>
      </c>
      <c r="E22" s="647">
        <f t="shared" si="0"/>
        <v>1</v>
      </c>
      <c r="F22" s="646">
        <f t="shared" si="1"/>
        <v>0</v>
      </c>
    </row>
    <row r="23" spans="1:6" ht="104.25" customHeight="1">
      <c r="A23" s="648" t="s">
        <v>304</v>
      </c>
      <c r="B23" s="674" t="s">
        <v>273</v>
      </c>
      <c r="C23" s="653">
        <v>0</v>
      </c>
      <c r="D23" s="653">
        <v>0</v>
      </c>
      <c r="E23" s="654">
        <v>0</v>
      </c>
      <c r="F23" s="653">
        <f t="shared" si="1"/>
        <v>0</v>
      </c>
    </row>
    <row r="24" spans="1:6" s="637" customFormat="1" ht="83.25" customHeight="1">
      <c r="A24" s="648" t="s">
        <v>481</v>
      </c>
      <c r="B24" s="674" t="s">
        <v>482</v>
      </c>
      <c r="C24" s="653">
        <v>0</v>
      </c>
      <c r="D24" s="653">
        <v>0</v>
      </c>
      <c r="E24" s="654">
        <v>0</v>
      </c>
      <c r="F24" s="653">
        <f t="shared" si="1"/>
        <v>0</v>
      </c>
    </row>
    <row r="25" spans="1:6" ht="81" customHeight="1">
      <c r="A25" s="648" t="s">
        <v>305</v>
      </c>
      <c r="B25" s="674" t="s">
        <v>274</v>
      </c>
      <c r="C25" s="653">
        <v>154.4</v>
      </c>
      <c r="D25" s="653">
        <v>154.4</v>
      </c>
      <c r="E25" s="654">
        <f t="shared" si="0"/>
        <v>1</v>
      </c>
      <c r="F25" s="653">
        <f t="shared" si="1"/>
        <v>0</v>
      </c>
    </row>
    <row r="26" spans="1:6" ht="67.5" customHeight="1">
      <c r="A26" s="645" t="s">
        <v>306</v>
      </c>
      <c r="B26" s="672" t="s">
        <v>307</v>
      </c>
      <c r="C26" s="646">
        <f>C27+C28+C29+C30</f>
        <v>120</v>
      </c>
      <c r="D26" s="646">
        <f>D27+D28+D29+D30</f>
        <v>119.945</v>
      </c>
      <c r="E26" s="647">
        <f t="shared" si="0"/>
        <v>0.9995416666666667</v>
      </c>
      <c r="F26" s="646">
        <f t="shared" si="1"/>
        <v>-0.05500000000000682</v>
      </c>
    </row>
    <row r="27" spans="1:6" ht="144" customHeight="1">
      <c r="A27" s="648" t="s">
        <v>308</v>
      </c>
      <c r="B27" s="674" t="s">
        <v>309</v>
      </c>
      <c r="C27" s="653">
        <v>14</v>
      </c>
      <c r="D27" s="653">
        <v>13.986</v>
      </c>
      <c r="E27" s="654">
        <f t="shared" si="0"/>
        <v>0.999</v>
      </c>
      <c r="F27" s="653">
        <f t="shared" si="1"/>
        <v>-0.013999999999999346</v>
      </c>
    </row>
    <row r="28" spans="1:6" ht="145.5" customHeight="1">
      <c r="A28" s="648" t="s">
        <v>310</v>
      </c>
      <c r="B28" s="674" t="s">
        <v>309</v>
      </c>
      <c r="C28" s="653">
        <v>6</v>
      </c>
      <c r="D28" s="653">
        <v>5.959</v>
      </c>
      <c r="E28" s="654">
        <f t="shared" si="0"/>
        <v>0.9931666666666666</v>
      </c>
      <c r="F28" s="653">
        <f t="shared" si="1"/>
        <v>-0.04100000000000037</v>
      </c>
    </row>
    <row r="29" spans="1:6" ht="143.25" customHeight="1">
      <c r="A29" s="648" t="s">
        <v>311</v>
      </c>
      <c r="B29" s="674" t="s">
        <v>309</v>
      </c>
      <c r="C29" s="653">
        <v>0</v>
      </c>
      <c r="D29" s="653">
        <v>0</v>
      </c>
      <c r="E29" s="654">
        <v>0</v>
      </c>
      <c r="F29" s="653">
        <f t="shared" si="1"/>
        <v>0</v>
      </c>
    </row>
    <row r="30" spans="1:6" ht="144" customHeight="1">
      <c r="A30" s="648" t="s">
        <v>312</v>
      </c>
      <c r="B30" s="674" t="s">
        <v>309</v>
      </c>
      <c r="C30" s="653">
        <v>100</v>
      </c>
      <c r="D30" s="653">
        <v>100</v>
      </c>
      <c r="E30" s="654">
        <v>0</v>
      </c>
      <c r="F30" s="653">
        <f t="shared" si="1"/>
        <v>0</v>
      </c>
    </row>
    <row r="31" spans="1:6" s="638" customFormat="1" ht="32.25" customHeight="1">
      <c r="A31" s="656" t="s">
        <v>483</v>
      </c>
      <c r="B31" s="674"/>
      <c r="C31" s="653">
        <v>0</v>
      </c>
      <c r="D31" s="653">
        <v>0</v>
      </c>
      <c r="E31" s="654">
        <v>0</v>
      </c>
      <c r="F31" s="653">
        <f t="shared" si="1"/>
        <v>0</v>
      </c>
    </row>
    <row r="32" spans="1:6" ht="15.75">
      <c r="A32" s="645" t="s">
        <v>193</v>
      </c>
      <c r="B32" s="672" t="s">
        <v>313</v>
      </c>
      <c r="C32" s="646">
        <f>C33</f>
        <v>2</v>
      </c>
      <c r="D32" s="646">
        <f>D33</f>
        <v>2</v>
      </c>
      <c r="E32" s="647">
        <f t="shared" si="0"/>
        <v>1</v>
      </c>
      <c r="F32" s="646">
        <f t="shared" si="1"/>
        <v>0</v>
      </c>
    </row>
    <row r="33" spans="1:6" ht="31.5">
      <c r="A33" s="648" t="s">
        <v>314</v>
      </c>
      <c r="B33" s="674" t="s">
        <v>275</v>
      </c>
      <c r="C33" s="653">
        <f>C34</f>
        <v>2</v>
      </c>
      <c r="D33" s="653">
        <v>2</v>
      </c>
      <c r="E33" s="654">
        <f t="shared" si="0"/>
        <v>1</v>
      </c>
      <c r="F33" s="653">
        <f t="shared" si="1"/>
        <v>0</v>
      </c>
    </row>
    <row r="34" spans="1:6" s="638" customFormat="1" ht="31.5">
      <c r="A34" s="648" t="s">
        <v>315</v>
      </c>
      <c r="B34" s="674" t="s">
        <v>300</v>
      </c>
      <c r="C34" s="653">
        <v>2</v>
      </c>
      <c r="D34" s="653">
        <v>2</v>
      </c>
      <c r="E34" s="654">
        <f>D34/C34*100%</f>
        <v>1</v>
      </c>
      <c r="F34" s="653">
        <f>D34-C34</f>
        <v>0</v>
      </c>
    </row>
    <row r="35" spans="1:6" ht="27" customHeight="1">
      <c r="A35" s="640" t="s">
        <v>484</v>
      </c>
      <c r="B35" s="640"/>
      <c r="C35" s="658"/>
      <c r="D35" s="658">
        <v>0</v>
      </c>
      <c r="E35" s="658"/>
      <c r="F35" s="658"/>
    </row>
    <row r="36" spans="1:256" s="134" customFormat="1" ht="15.75">
      <c r="A36" s="874" t="s">
        <v>194</v>
      </c>
      <c r="B36" s="875" t="s">
        <v>316</v>
      </c>
      <c r="C36" s="876">
        <f>C37</f>
        <v>58965.200000000004</v>
      </c>
      <c r="D36" s="876">
        <f>D37</f>
        <v>58615.433000000005</v>
      </c>
      <c r="E36" s="877">
        <f t="shared" si="0"/>
        <v>0.9940682470338437</v>
      </c>
      <c r="F36" s="878">
        <f t="shared" si="1"/>
        <v>-349.7669999999998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6" ht="31.5">
      <c r="A37" s="89" t="s">
        <v>195</v>
      </c>
      <c r="B37" s="90" t="s">
        <v>50</v>
      </c>
      <c r="C37" s="91">
        <f>C38+C40</f>
        <v>58965.200000000004</v>
      </c>
      <c r="D37" s="91">
        <f>D38+D40</f>
        <v>58615.433000000005</v>
      </c>
      <c r="E37" s="92">
        <f t="shared" si="0"/>
        <v>0.9940682470338437</v>
      </c>
      <c r="F37" s="115">
        <f t="shared" si="1"/>
        <v>-349.7669999999998</v>
      </c>
    </row>
    <row r="38" spans="1:6" s="638" customFormat="1" ht="15.75">
      <c r="A38" s="89" t="s">
        <v>363</v>
      </c>
      <c r="B38" s="90" t="s">
        <v>485</v>
      </c>
      <c r="C38" s="91">
        <f>C39</f>
        <v>47869.8</v>
      </c>
      <c r="D38" s="91">
        <f>D39</f>
        <v>47869.8</v>
      </c>
      <c r="E38" s="92">
        <f t="shared" si="0"/>
        <v>1</v>
      </c>
      <c r="F38" s="115">
        <f t="shared" si="1"/>
        <v>0</v>
      </c>
    </row>
    <row r="39" spans="1:6" s="638" customFormat="1" ht="47.25">
      <c r="A39" s="660" t="s">
        <v>486</v>
      </c>
      <c r="B39" s="661" t="s">
        <v>487</v>
      </c>
      <c r="C39" s="662">
        <v>47869.8</v>
      </c>
      <c r="D39" s="662">
        <v>47869.8</v>
      </c>
      <c r="E39" s="92">
        <f t="shared" si="0"/>
        <v>1</v>
      </c>
      <c r="F39" s="115">
        <f t="shared" si="1"/>
        <v>0</v>
      </c>
    </row>
    <row r="40" spans="1:256" ht="15.75">
      <c r="A40" s="76" t="s">
        <v>317</v>
      </c>
      <c r="B40" s="68" t="s">
        <v>318</v>
      </c>
      <c r="C40" s="73">
        <f>C41+C45</f>
        <v>11095.4</v>
      </c>
      <c r="D40" s="73">
        <f>D41+D45</f>
        <v>10745.633</v>
      </c>
      <c r="E40" s="81">
        <f t="shared" si="0"/>
        <v>0.9684763956234115</v>
      </c>
      <c r="F40" s="113">
        <f t="shared" si="1"/>
        <v>-349.7669999999998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6" ht="31.5">
      <c r="A41" s="77" t="s">
        <v>319</v>
      </c>
      <c r="B41" s="70" t="s">
        <v>51</v>
      </c>
      <c r="C41" s="72">
        <f>C42</f>
        <v>1974.6</v>
      </c>
      <c r="D41" s="72">
        <f>D42</f>
        <v>1967.876</v>
      </c>
      <c r="E41" s="80">
        <f t="shared" si="0"/>
        <v>0.9965947533677707</v>
      </c>
      <c r="F41" s="112">
        <f t="shared" si="1"/>
        <v>-6.723999999999933</v>
      </c>
    </row>
    <row r="42" spans="1:6" ht="47.25">
      <c r="A42" s="78" t="s">
        <v>320</v>
      </c>
      <c r="B42" s="69" t="s">
        <v>321</v>
      </c>
      <c r="C42" s="74">
        <f>C43+C44</f>
        <v>1974.6</v>
      </c>
      <c r="D42" s="74">
        <f>D43+D44</f>
        <v>1967.876</v>
      </c>
      <c r="E42" s="82">
        <f t="shared" si="0"/>
        <v>0.9965947533677707</v>
      </c>
      <c r="F42" s="114">
        <f t="shared" si="1"/>
        <v>-6.723999999999933</v>
      </c>
    </row>
    <row r="43" spans="1:6" ht="63">
      <c r="A43" s="78" t="s">
        <v>322</v>
      </c>
      <c r="B43" s="67" t="s">
        <v>78</v>
      </c>
      <c r="C43" s="74">
        <v>1966.8</v>
      </c>
      <c r="D43" s="74">
        <v>1960.077</v>
      </c>
      <c r="E43" s="82">
        <f t="shared" si="0"/>
        <v>0.9965817571690055</v>
      </c>
      <c r="F43" s="114">
        <f t="shared" si="1"/>
        <v>-6.722999999999956</v>
      </c>
    </row>
    <row r="44" spans="1:6" ht="94.5">
      <c r="A44" s="78" t="s">
        <v>323</v>
      </c>
      <c r="B44" s="67" t="s">
        <v>79</v>
      </c>
      <c r="C44" s="74">
        <v>7.8</v>
      </c>
      <c r="D44" s="74">
        <v>7.799</v>
      </c>
      <c r="E44" s="82">
        <f t="shared" si="0"/>
        <v>0.9998717948717949</v>
      </c>
      <c r="F44" s="114">
        <f t="shared" si="1"/>
        <v>-0.0009999999999994458</v>
      </c>
    </row>
    <row r="45" spans="1:6" ht="47.25">
      <c r="A45" s="77" t="s">
        <v>324</v>
      </c>
      <c r="B45" s="65" t="s">
        <v>325</v>
      </c>
      <c r="C45" s="72">
        <f>C46</f>
        <v>9120.8</v>
      </c>
      <c r="D45" s="72">
        <f>D46</f>
        <v>8777.757</v>
      </c>
      <c r="E45" s="80">
        <f t="shared" si="0"/>
        <v>0.9623889351811244</v>
      </c>
      <c r="F45" s="112">
        <f t="shared" si="1"/>
        <v>-343.04299999999967</v>
      </c>
    </row>
    <row r="46" spans="1:6" ht="63">
      <c r="A46" s="78" t="s">
        <v>326</v>
      </c>
      <c r="B46" s="67" t="s">
        <v>327</v>
      </c>
      <c r="C46" s="74">
        <f>C47+C48</f>
        <v>9120.8</v>
      </c>
      <c r="D46" s="74">
        <f>D47+D48</f>
        <v>8777.757</v>
      </c>
      <c r="E46" s="82">
        <f t="shared" si="0"/>
        <v>0.9623889351811244</v>
      </c>
      <c r="F46" s="114">
        <f t="shared" si="1"/>
        <v>-343.04299999999967</v>
      </c>
    </row>
    <row r="47" spans="1:6" ht="47.25">
      <c r="A47" s="78" t="s">
        <v>328</v>
      </c>
      <c r="B47" s="67" t="s">
        <v>80</v>
      </c>
      <c r="C47" s="74">
        <v>5724.2</v>
      </c>
      <c r="D47" s="74">
        <v>5550.666</v>
      </c>
      <c r="E47" s="82">
        <f t="shared" si="0"/>
        <v>0.9696841480032145</v>
      </c>
      <c r="F47" s="114">
        <f t="shared" si="1"/>
        <v>-173.53399999999965</v>
      </c>
    </row>
    <row r="48" spans="1:6" ht="47.25">
      <c r="A48" s="79" t="s">
        <v>329</v>
      </c>
      <c r="B48" s="71" t="s">
        <v>81</v>
      </c>
      <c r="C48" s="659">
        <v>3396.6</v>
      </c>
      <c r="D48" s="659">
        <v>3227.091</v>
      </c>
      <c r="E48" s="663">
        <f t="shared" si="0"/>
        <v>0.9500945062709768</v>
      </c>
      <c r="F48" s="664">
        <f t="shared" si="1"/>
        <v>-169.50900000000001</v>
      </c>
    </row>
    <row r="49" spans="1:256" s="134" customFormat="1" ht="22.5" customHeight="1">
      <c r="A49" s="665"/>
      <c r="B49" s="666" t="s">
        <v>330</v>
      </c>
      <c r="C49" s="667">
        <f>C36+C11</f>
        <v>68489</v>
      </c>
      <c r="D49" s="667">
        <f>D36+D11</f>
        <v>66909.263</v>
      </c>
      <c r="E49" s="668">
        <f t="shared" si="0"/>
        <v>0.9769344420271869</v>
      </c>
      <c r="F49" s="669">
        <f t="shared" si="1"/>
        <v>-1579.7369999999937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</sheetData>
  <sheetProtection/>
  <mergeCells count="1">
    <mergeCell ref="A6:F6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6"/>
  <sheetViews>
    <sheetView view="pageBreakPreview" zoomScale="80" zoomScaleSheetLayoutView="80" zoomScalePageLayoutView="0" workbookViewId="0" topLeftCell="A262">
      <selection activeCell="E279" sqref="E279"/>
    </sheetView>
  </sheetViews>
  <sheetFormatPr defaultColWidth="9.00390625" defaultRowHeight="12.75"/>
  <cols>
    <col min="1" max="1" width="8.125" style="9" customWidth="1"/>
    <col min="2" max="2" width="55.875" style="10" customWidth="1"/>
    <col min="3" max="3" width="10.25390625" style="10" customWidth="1"/>
    <col min="4" max="4" width="11.75390625" style="10" customWidth="1"/>
    <col min="5" max="5" width="15.00390625" style="281" customWidth="1"/>
    <col min="6" max="6" width="8.875" style="281" customWidth="1"/>
    <col min="7" max="7" width="7.875" style="281" hidden="1" customWidth="1"/>
    <col min="8" max="8" width="15.25390625" style="10" customWidth="1"/>
    <col min="9" max="9" width="12.125" style="530" customWidth="1"/>
    <col min="10" max="10" width="13.375" style="284" customWidth="1"/>
    <col min="11" max="11" width="12.125" style="284" customWidth="1"/>
    <col min="12" max="16384" width="9.125" style="1" customWidth="1"/>
  </cols>
  <sheetData>
    <row r="1" ht="15.75">
      <c r="K1" s="284" t="s">
        <v>271</v>
      </c>
    </row>
    <row r="2" spans="9:11" ht="15.75">
      <c r="I2" s="531"/>
      <c r="K2" s="531" t="s">
        <v>286</v>
      </c>
    </row>
    <row r="3" spans="9:11" ht="15.75">
      <c r="I3" s="531"/>
      <c r="K3" s="531" t="s">
        <v>333</v>
      </c>
    </row>
    <row r="4" spans="9:11" ht="15.75">
      <c r="I4" s="531"/>
      <c r="K4" s="531" t="s">
        <v>287</v>
      </c>
    </row>
    <row r="5" spans="9:11" ht="15.75">
      <c r="I5" s="531"/>
      <c r="K5" s="531"/>
    </row>
    <row r="6" spans="2:11" ht="18.75">
      <c r="B6" s="532" t="s">
        <v>473</v>
      </c>
      <c r="C6" s="532"/>
      <c r="D6" s="532"/>
      <c r="E6" s="532"/>
      <c r="F6" s="532"/>
      <c r="G6" s="532"/>
      <c r="H6" s="532"/>
      <c r="I6" s="532"/>
      <c r="J6" s="532"/>
      <c r="K6" s="10"/>
    </row>
    <row r="7" spans="2:11" ht="22.5" customHeight="1">
      <c r="B7" s="944"/>
      <c r="C7" s="944"/>
      <c r="D7" s="944"/>
      <c r="E7" s="944"/>
      <c r="F7" s="944"/>
      <c r="G7" s="944"/>
      <c r="H7" s="944"/>
      <c r="I7" s="533"/>
      <c r="K7" s="534" t="s">
        <v>215</v>
      </c>
    </row>
    <row r="8" spans="1:11" ht="59.25" customHeight="1">
      <c r="A8" s="608" t="s">
        <v>456</v>
      </c>
      <c r="B8" s="609" t="s">
        <v>176</v>
      </c>
      <c r="C8" s="609" t="s">
        <v>217</v>
      </c>
      <c r="D8" s="609" t="s">
        <v>218</v>
      </c>
      <c r="E8" s="609" t="s">
        <v>2</v>
      </c>
      <c r="F8" s="609" t="s">
        <v>3</v>
      </c>
      <c r="G8" s="609" t="s">
        <v>56</v>
      </c>
      <c r="H8" s="610" t="s">
        <v>457</v>
      </c>
      <c r="I8" s="611" t="s">
        <v>370</v>
      </c>
      <c r="J8" s="612" t="s">
        <v>102</v>
      </c>
      <c r="K8" s="612" t="s">
        <v>331</v>
      </c>
    </row>
    <row r="9" spans="1:11" ht="15.75">
      <c r="A9" s="493">
        <v>1</v>
      </c>
      <c r="B9" s="493">
        <v>2</v>
      </c>
      <c r="C9" s="493">
        <v>3</v>
      </c>
      <c r="D9" s="493">
        <v>4</v>
      </c>
      <c r="E9" s="493">
        <v>5</v>
      </c>
      <c r="F9" s="493">
        <v>6</v>
      </c>
      <c r="G9" s="493">
        <v>7</v>
      </c>
      <c r="H9" s="493">
        <v>7</v>
      </c>
      <c r="I9" s="279" t="s">
        <v>188</v>
      </c>
      <c r="J9" s="279" t="s">
        <v>63</v>
      </c>
      <c r="K9" s="279" t="s">
        <v>64</v>
      </c>
    </row>
    <row r="10" spans="1:11" s="94" customFormat="1" ht="15.75">
      <c r="A10" s="735">
        <v>1</v>
      </c>
      <c r="B10" s="736" t="s">
        <v>85</v>
      </c>
      <c r="C10" s="737">
        <v>984</v>
      </c>
      <c r="D10" s="738"/>
      <c r="E10" s="738"/>
      <c r="F10" s="738"/>
      <c r="G10" s="738"/>
      <c r="H10" s="739">
        <f>H11</f>
        <v>3852.391</v>
      </c>
      <c r="I10" s="739">
        <f>I11</f>
        <v>3771.7799999999997</v>
      </c>
      <c r="J10" s="829">
        <f>I10/H10</f>
        <v>0.9790750731169291</v>
      </c>
      <c r="K10" s="629">
        <f>I10-H10</f>
        <v>-80.61100000000033</v>
      </c>
    </row>
    <row r="11" spans="1:11" ht="15.75">
      <c r="A11" s="745" t="s">
        <v>5</v>
      </c>
      <c r="B11" s="746" t="s">
        <v>4</v>
      </c>
      <c r="C11" s="747">
        <v>984</v>
      </c>
      <c r="D11" s="748" t="s">
        <v>90</v>
      </c>
      <c r="E11" s="748"/>
      <c r="F11" s="748"/>
      <c r="G11" s="748"/>
      <c r="H11" s="700">
        <f>H12+H21</f>
        <v>3852.391</v>
      </c>
      <c r="I11" s="700">
        <f>I12+I21</f>
        <v>3771.7799999999997</v>
      </c>
      <c r="J11" s="749">
        <f aca="true" t="shared" si="0" ref="J11:J71">I11/H11</f>
        <v>0.9790750731169291</v>
      </c>
      <c r="K11" s="732">
        <f aca="true" t="shared" si="1" ref="K11:K71">I11-H11</f>
        <v>-80.61100000000033</v>
      </c>
    </row>
    <row r="12" spans="1:11" ht="54" customHeight="1">
      <c r="A12" s="740" t="s">
        <v>7</v>
      </c>
      <c r="B12" s="741" t="s">
        <v>143</v>
      </c>
      <c r="C12" s="742">
        <v>984</v>
      </c>
      <c r="D12" s="743" t="s">
        <v>47</v>
      </c>
      <c r="E12" s="743"/>
      <c r="F12" s="743"/>
      <c r="G12" s="743"/>
      <c r="H12" s="689">
        <f aca="true" t="shared" si="2" ref="H12:I14">H13</f>
        <v>1380.1</v>
      </c>
      <c r="I12" s="689">
        <f t="shared" si="2"/>
        <v>1377.18</v>
      </c>
      <c r="J12" s="744">
        <f t="shared" si="0"/>
        <v>0.9978842112890371</v>
      </c>
      <c r="K12" s="733">
        <f t="shared" si="1"/>
        <v>-2.9199999999998454</v>
      </c>
    </row>
    <row r="13" spans="1:11" ht="22.5" customHeight="1">
      <c r="A13" s="496" t="s">
        <v>8</v>
      </c>
      <c r="B13" s="497" t="s">
        <v>46</v>
      </c>
      <c r="C13" s="535">
        <v>984</v>
      </c>
      <c r="D13" s="536" t="s">
        <v>47</v>
      </c>
      <c r="E13" s="536" t="s">
        <v>451</v>
      </c>
      <c r="F13" s="536"/>
      <c r="G13" s="536"/>
      <c r="H13" s="537">
        <f t="shared" si="2"/>
        <v>1380.1</v>
      </c>
      <c r="I13" s="537">
        <f t="shared" si="2"/>
        <v>1377.18</v>
      </c>
      <c r="J13" s="621">
        <f t="shared" si="0"/>
        <v>0.9978842112890371</v>
      </c>
      <c r="K13" s="570">
        <f t="shared" si="1"/>
        <v>-2.9199999999998454</v>
      </c>
    </row>
    <row r="14" spans="1:11" ht="90.75" customHeight="1">
      <c r="A14" s="498"/>
      <c r="B14" s="499" t="s">
        <v>95</v>
      </c>
      <c r="C14" s="539">
        <v>984</v>
      </c>
      <c r="D14" s="540" t="s">
        <v>47</v>
      </c>
      <c r="E14" s="540" t="s">
        <v>451</v>
      </c>
      <c r="F14" s="540" t="s">
        <v>94</v>
      </c>
      <c r="G14" s="540"/>
      <c r="H14" s="541">
        <f t="shared" si="2"/>
        <v>1380.1</v>
      </c>
      <c r="I14" s="541">
        <f t="shared" si="2"/>
        <v>1377.18</v>
      </c>
      <c r="J14" s="622">
        <f t="shared" si="0"/>
        <v>0.9978842112890371</v>
      </c>
      <c r="K14" s="577">
        <f t="shared" si="1"/>
        <v>-2.9199999999998454</v>
      </c>
    </row>
    <row r="15" spans="1:11" ht="47.25" customHeight="1">
      <c r="A15" s="498"/>
      <c r="B15" s="499" t="s">
        <v>219</v>
      </c>
      <c r="C15" s="539">
        <v>984</v>
      </c>
      <c r="D15" s="540" t="s">
        <v>47</v>
      </c>
      <c r="E15" s="540" t="s">
        <v>451</v>
      </c>
      <c r="F15" s="540" t="s">
        <v>197</v>
      </c>
      <c r="G15" s="540"/>
      <c r="H15" s="541">
        <v>1380.1</v>
      </c>
      <c r="I15" s="541">
        <v>1377.18</v>
      </c>
      <c r="J15" s="622">
        <f t="shared" si="0"/>
        <v>0.9978842112890371</v>
      </c>
      <c r="K15" s="577">
        <f t="shared" si="1"/>
        <v>-2.9199999999998454</v>
      </c>
    </row>
    <row r="16" spans="1:11" ht="31.5" customHeight="1" hidden="1">
      <c r="A16" s="500"/>
      <c r="B16" s="501" t="s">
        <v>124</v>
      </c>
      <c r="C16" s="539">
        <v>984</v>
      </c>
      <c r="D16" s="540" t="s">
        <v>47</v>
      </c>
      <c r="E16" s="540" t="s">
        <v>451</v>
      </c>
      <c r="F16" s="544" t="s">
        <v>76</v>
      </c>
      <c r="G16" s="544"/>
      <c r="H16" s="541">
        <v>1062.125</v>
      </c>
      <c r="I16" s="552">
        <v>1022.25</v>
      </c>
      <c r="J16" s="622">
        <f>J17</f>
        <v>0.9613309450394257</v>
      </c>
      <c r="K16" s="577">
        <f t="shared" si="1"/>
        <v>-39.875</v>
      </c>
    </row>
    <row r="17" spans="1:11" ht="15.75" customHeight="1" hidden="1">
      <c r="A17" s="502"/>
      <c r="B17" s="501" t="s">
        <v>69</v>
      </c>
      <c r="C17" s="539">
        <v>984</v>
      </c>
      <c r="D17" s="540" t="s">
        <v>47</v>
      </c>
      <c r="E17" s="540" t="s">
        <v>451</v>
      </c>
      <c r="F17" s="544" t="s">
        <v>76</v>
      </c>
      <c r="G17" s="544" t="s">
        <v>57</v>
      </c>
      <c r="H17" s="541">
        <v>1062.125</v>
      </c>
      <c r="I17" s="577">
        <v>1021.05363</v>
      </c>
      <c r="J17" s="622">
        <f t="shared" si="0"/>
        <v>0.9613309450394257</v>
      </c>
      <c r="K17" s="577">
        <f t="shared" si="1"/>
        <v>-41.07137</v>
      </c>
    </row>
    <row r="18" spans="1:11" ht="15.75" customHeight="1" hidden="1">
      <c r="A18" s="502"/>
      <c r="B18" s="501" t="s">
        <v>153</v>
      </c>
      <c r="C18" s="539">
        <v>984</v>
      </c>
      <c r="D18" s="540" t="s">
        <v>47</v>
      </c>
      <c r="E18" s="540" t="s">
        <v>451</v>
      </c>
      <c r="F18" s="544" t="s">
        <v>125</v>
      </c>
      <c r="G18" s="544"/>
      <c r="H18" s="541">
        <v>318.352</v>
      </c>
      <c r="I18" s="577">
        <v>1.19637</v>
      </c>
      <c r="J18" s="622"/>
      <c r="K18" s="577">
        <f t="shared" si="1"/>
        <v>-317.15563</v>
      </c>
    </row>
    <row r="19" spans="1:11" ht="47.25" customHeight="1" hidden="1">
      <c r="A19" s="502"/>
      <c r="B19" s="501" t="s">
        <v>70</v>
      </c>
      <c r="C19" s="539">
        <v>984</v>
      </c>
      <c r="D19" s="540" t="s">
        <v>47</v>
      </c>
      <c r="E19" s="540" t="s">
        <v>451</v>
      </c>
      <c r="F19" s="544" t="s">
        <v>125</v>
      </c>
      <c r="G19" s="544" t="s">
        <v>58</v>
      </c>
      <c r="H19" s="541">
        <v>318.352</v>
      </c>
      <c r="I19" s="552">
        <v>306.75532</v>
      </c>
      <c r="J19" s="622">
        <f t="shared" si="0"/>
        <v>0.9635727747901693</v>
      </c>
      <c r="K19" s="577">
        <f t="shared" si="1"/>
        <v>-11.596679999999992</v>
      </c>
    </row>
    <row r="20" spans="1:11" ht="15.75" customHeight="1" hidden="1">
      <c r="A20" s="503" t="s">
        <v>12</v>
      </c>
      <c r="B20" s="504" t="s">
        <v>140</v>
      </c>
      <c r="C20" s="547">
        <v>984</v>
      </c>
      <c r="D20" s="548" t="s">
        <v>6</v>
      </c>
      <c r="E20" s="548"/>
      <c r="F20" s="548"/>
      <c r="G20" s="548"/>
      <c r="H20" s="549">
        <f>H22+H25</f>
        <v>3182.268</v>
      </c>
      <c r="I20" s="577">
        <v>306.75532</v>
      </c>
      <c r="J20" s="622">
        <f t="shared" si="0"/>
        <v>0.09639518733180234</v>
      </c>
      <c r="K20" s="577">
        <f t="shared" si="1"/>
        <v>-2875.51268</v>
      </c>
    </row>
    <row r="21" spans="1:11" ht="55.5" customHeight="1">
      <c r="A21" s="690" t="s">
        <v>12</v>
      </c>
      <c r="B21" s="691" t="s">
        <v>140</v>
      </c>
      <c r="C21" s="687">
        <v>984</v>
      </c>
      <c r="D21" s="688" t="s">
        <v>6</v>
      </c>
      <c r="E21" s="688"/>
      <c r="F21" s="688"/>
      <c r="G21" s="688"/>
      <c r="H21" s="692">
        <f>H22+H26</f>
        <v>2472.291</v>
      </c>
      <c r="I21" s="692">
        <f>I22+I26</f>
        <v>2394.6</v>
      </c>
      <c r="J21" s="751">
        <f>I21/H21</f>
        <v>0.9685753012084741</v>
      </c>
      <c r="K21" s="750">
        <f t="shared" si="1"/>
        <v>-77.69100000000026</v>
      </c>
    </row>
    <row r="22" spans="1:11" ht="45.75" customHeight="1">
      <c r="A22" s="503" t="s">
        <v>93</v>
      </c>
      <c r="B22" s="504" t="s">
        <v>141</v>
      </c>
      <c r="C22" s="547">
        <v>984</v>
      </c>
      <c r="D22" s="548" t="s">
        <v>6</v>
      </c>
      <c r="E22" s="548" t="s">
        <v>453</v>
      </c>
      <c r="F22" s="548"/>
      <c r="G22" s="548"/>
      <c r="H22" s="549">
        <f>H23</f>
        <v>158.2</v>
      </c>
      <c r="I22" s="549">
        <f>I23</f>
        <v>104.1</v>
      </c>
      <c r="J22" s="621">
        <f t="shared" si="0"/>
        <v>0.6580278128950695</v>
      </c>
      <c r="K22" s="570">
        <f t="shared" si="1"/>
        <v>-54.099999999999994</v>
      </c>
    </row>
    <row r="23" spans="1:11" ht="86.25" customHeight="1">
      <c r="A23" s="505"/>
      <c r="B23" s="506" t="s">
        <v>95</v>
      </c>
      <c r="C23" s="551">
        <v>984</v>
      </c>
      <c r="D23" s="544" t="s">
        <v>6</v>
      </c>
      <c r="E23" s="544" t="s">
        <v>453</v>
      </c>
      <c r="F23" s="544" t="s">
        <v>94</v>
      </c>
      <c r="G23" s="544"/>
      <c r="H23" s="552">
        <v>158.2</v>
      </c>
      <c r="I23" s="552">
        <v>104.1</v>
      </c>
      <c r="J23" s="621">
        <f t="shared" si="0"/>
        <v>0.6580278128950695</v>
      </c>
      <c r="K23" s="570">
        <f t="shared" si="1"/>
        <v>-54.099999999999994</v>
      </c>
    </row>
    <row r="24" spans="1:11" ht="63" customHeight="1" hidden="1">
      <c r="A24" s="613"/>
      <c r="B24" s="614" t="s">
        <v>71</v>
      </c>
      <c r="C24" s="615">
        <v>984</v>
      </c>
      <c r="D24" s="616" t="s">
        <v>6</v>
      </c>
      <c r="E24" s="616" t="s">
        <v>453</v>
      </c>
      <c r="F24" s="616" t="s">
        <v>223</v>
      </c>
      <c r="G24" s="616" t="s">
        <v>60</v>
      </c>
      <c r="H24" s="617">
        <v>158.22</v>
      </c>
      <c r="I24" s="618">
        <v>58.37</v>
      </c>
      <c r="J24" s="619">
        <f t="shared" si="0"/>
        <v>0.3689166982682341</v>
      </c>
      <c r="K24" s="620">
        <f t="shared" si="1"/>
        <v>-99.85</v>
      </c>
    </row>
    <row r="25" spans="1:11" ht="15.75" customHeight="1" hidden="1">
      <c r="A25" s="623" t="s">
        <v>101</v>
      </c>
      <c r="B25" s="624" t="s">
        <v>44</v>
      </c>
      <c r="C25" s="625">
        <v>984</v>
      </c>
      <c r="D25" s="626" t="s">
        <v>6</v>
      </c>
      <c r="E25" s="626" t="s">
        <v>452</v>
      </c>
      <c r="F25" s="626"/>
      <c r="G25" s="626"/>
      <c r="H25" s="627">
        <f>H26+H32+H40</f>
        <v>3024.068</v>
      </c>
      <c r="I25" s="567">
        <v>58.37</v>
      </c>
      <c r="J25" s="568">
        <f t="shared" si="0"/>
        <v>0.019301814641734246</v>
      </c>
      <c r="K25" s="569">
        <f t="shared" si="1"/>
        <v>-2965.6980000000003</v>
      </c>
    </row>
    <row r="26" spans="1:11" s="99" customFormat="1" ht="49.5" customHeight="1">
      <c r="A26" s="507" t="s">
        <v>101</v>
      </c>
      <c r="B26" s="521" t="s">
        <v>44</v>
      </c>
      <c r="C26" s="579">
        <v>984</v>
      </c>
      <c r="D26" s="580" t="s">
        <v>6</v>
      </c>
      <c r="E26" s="548" t="s">
        <v>452</v>
      </c>
      <c r="F26" s="582"/>
      <c r="G26" s="582"/>
      <c r="H26" s="591">
        <f>H27+H33+H41</f>
        <v>2314.0910000000003</v>
      </c>
      <c r="I26" s="591">
        <f>I27+I33+I41</f>
        <v>2290.5</v>
      </c>
      <c r="J26" s="621">
        <f t="shared" si="0"/>
        <v>0.9898055003022783</v>
      </c>
      <c r="K26" s="570">
        <f t="shared" si="1"/>
        <v>-23.59100000000035</v>
      </c>
    </row>
    <row r="27" spans="1:11" ht="86.25" customHeight="1">
      <c r="A27" s="508"/>
      <c r="B27" s="509" t="s">
        <v>489</v>
      </c>
      <c r="C27" s="553">
        <v>984</v>
      </c>
      <c r="D27" s="554" t="s">
        <v>6</v>
      </c>
      <c r="E27" s="544" t="s">
        <v>452</v>
      </c>
      <c r="F27" s="555">
        <v>100</v>
      </c>
      <c r="G27" s="555"/>
      <c r="H27" s="556">
        <f>H28</f>
        <v>1604.15</v>
      </c>
      <c r="I27" s="556">
        <f>I28</f>
        <v>1601.7</v>
      </c>
      <c r="J27" s="622">
        <f t="shared" si="0"/>
        <v>0.9984727114047938</v>
      </c>
      <c r="K27" s="577">
        <f t="shared" si="1"/>
        <v>-2.4500000000000455</v>
      </c>
    </row>
    <row r="28" spans="1:11" ht="31.5">
      <c r="A28" s="510"/>
      <c r="B28" s="676" t="s">
        <v>196</v>
      </c>
      <c r="C28" s="553">
        <v>984</v>
      </c>
      <c r="D28" s="554" t="s">
        <v>6</v>
      </c>
      <c r="E28" s="544" t="s">
        <v>452</v>
      </c>
      <c r="F28" s="555">
        <v>120</v>
      </c>
      <c r="G28" s="555"/>
      <c r="H28" s="541">
        <v>1604.15</v>
      </c>
      <c r="I28" s="556">
        <v>1601.7</v>
      </c>
      <c r="J28" s="622">
        <f t="shared" si="0"/>
        <v>0.9984727114047938</v>
      </c>
      <c r="K28" s="577">
        <f t="shared" si="1"/>
        <v>-2.4500000000000455</v>
      </c>
    </row>
    <row r="29" spans="1:11" ht="47.25" customHeight="1" hidden="1">
      <c r="A29" s="219"/>
      <c r="B29" s="511" t="s">
        <v>69</v>
      </c>
      <c r="C29" s="553">
        <v>984</v>
      </c>
      <c r="D29" s="554" t="s">
        <v>6</v>
      </c>
      <c r="E29" s="544" t="s">
        <v>452</v>
      </c>
      <c r="F29" s="555">
        <v>121</v>
      </c>
      <c r="G29" s="555">
        <v>211</v>
      </c>
      <c r="H29" s="541">
        <v>1359.52</v>
      </c>
      <c r="I29" s="556">
        <v>1298.258</v>
      </c>
      <c r="J29" s="622">
        <f t="shared" si="0"/>
        <v>0.9549385077086031</v>
      </c>
      <c r="K29" s="577">
        <f t="shared" si="1"/>
        <v>-61.261999999999944</v>
      </c>
    </row>
    <row r="30" spans="1:11" ht="15.75" customHeight="1" hidden="1">
      <c r="A30" s="510"/>
      <c r="B30" s="676" t="s">
        <v>227</v>
      </c>
      <c r="C30" s="553">
        <v>984</v>
      </c>
      <c r="D30" s="554" t="s">
        <v>6</v>
      </c>
      <c r="E30" s="544" t="s">
        <v>452</v>
      </c>
      <c r="F30" s="555">
        <v>129</v>
      </c>
      <c r="G30" s="555"/>
      <c r="H30" s="541">
        <v>410.576</v>
      </c>
      <c r="I30" s="577">
        <v>1298.258</v>
      </c>
      <c r="J30" s="622">
        <f t="shared" si="0"/>
        <v>3.162040645337282</v>
      </c>
      <c r="K30" s="577">
        <f t="shared" si="1"/>
        <v>887.682</v>
      </c>
    </row>
    <row r="31" spans="1:11" ht="78.75" customHeight="1" hidden="1">
      <c r="A31" s="510"/>
      <c r="B31" s="676" t="s">
        <v>228</v>
      </c>
      <c r="C31" s="553">
        <v>984</v>
      </c>
      <c r="D31" s="554" t="s">
        <v>6</v>
      </c>
      <c r="E31" s="544" t="s">
        <v>452</v>
      </c>
      <c r="F31" s="555">
        <v>129</v>
      </c>
      <c r="G31" s="555">
        <v>213</v>
      </c>
      <c r="H31" s="541">
        <v>410.576</v>
      </c>
      <c r="I31" s="556">
        <v>397.79551000000004</v>
      </c>
      <c r="J31" s="622">
        <f t="shared" si="0"/>
        <v>0.9688718044893029</v>
      </c>
      <c r="K31" s="577">
        <f t="shared" si="1"/>
        <v>-12.780489999999986</v>
      </c>
    </row>
    <row r="32" spans="1:11" ht="15.75" customHeight="1" hidden="1">
      <c r="A32" s="503"/>
      <c r="B32" s="506" t="s">
        <v>158</v>
      </c>
      <c r="C32" s="551">
        <v>984</v>
      </c>
      <c r="D32" s="544" t="s">
        <v>6</v>
      </c>
      <c r="E32" s="544" t="s">
        <v>452</v>
      </c>
      <c r="F32" s="544" t="s">
        <v>96</v>
      </c>
      <c r="G32" s="544"/>
      <c r="H32" s="552">
        <f>H33</f>
        <v>691.441</v>
      </c>
      <c r="I32" s="577">
        <v>397.79551000000004</v>
      </c>
      <c r="J32" s="622">
        <f t="shared" si="0"/>
        <v>0.5753137433273411</v>
      </c>
      <c r="K32" s="577">
        <f t="shared" si="1"/>
        <v>-293.64549</v>
      </c>
    </row>
    <row r="33" spans="1:11" ht="31.5">
      <c r="A33" s="503"/>
      <c r="B33" s="506" t="s">
        <v>158</v>
      </c>
      <c r="C33" s="551">
        <v>984</v>
      </c>
      <c r="D33" s="544" t="s">
        <v>6</v>
      </c>
      <c r="E33" s="544" t="s">
        <v>452</v>
      </c>
      <c r="F33" s="544" t="s">
        <v>96</v>
      </c>
      <c r="G33" s="544"/>
      <c r="H33" s="552">
        <f>H34</f>
        <v>691.441</v>
      </c>
      <c r="I33" s="552">
        <f>I34</f>
        <v>685.6</v>
      </c>
      <c r="J33" s="622">
        <f t="shared" si="0"/>
        <v>0.9915524245741864</v>
      </c>
      <c r="K33" s="577">
        <f t="shared" si="1"/>
        <v>-5.841000000000008</v>
      </c>
    </row>
    <row r="34" spans="1:11" ht="31.5">
      <c r="A34" s="500"/>
      <c r="B34" s="501" t="s">
        <v>198</v>
      </c>
      <c r="C34" s="551">
        <v>984</v>
      </c>
      <c r="D34" s="544" t="s">
        <v>6</v>
      </c>
      <c r="E34" s="544" t="s">
        <v>452</v>
      </c>
      <c r="F34" s="544" t="s">
        <v>201</v>
      </c>
      <c r="G34" s="544"/>
      <c r="H34" s="541">
        <v>691.441</v>
      </c>
      <c r="I34" s="552">
        <v>685.6</v>
      </c>
      <c r="J34" s="622">
        <f t="shared" si="0"/>
        <v>0.9915524245741864</v>
      </c>
      <c r="K34" s="577">
        <f t="shared" si="1"/>
        <v>-5.841000000000008</v>
      </c>
    </row>
    <row r="35" spans="1:11" ht="31.5" customHeight="1" hidden="1">
      <c r="A35" s="502"/>
      <c r="B35" s="501" t="s">
        <v>9</v>
      </c>
      <c r="C35" s="551">
        <v>984</v>
      </c>
      <c r="D35" s="544" t="s">
        <v>6</v>
      </c>
      <c r="E35" s="544" t="s">
        <v>452</v>
      </c>
      <c r="F35" s="544" t="s">
        <v>84</v>
      </c>
      <c r="G35" s="544" t="s">
        <v>59</v>
      </c>
      <c r="H35" s="541">
        <v>5.977</v>
      </c>
      <c r="I35" s="552">
        <v>755.69885</v>
      </c>
      <c r="J35" s="622">
        <f t="shared" si="0"/>
        <v>126.43447381629579</v>
      </c>
      <c r="K35" s="577">
        <f t="shared" si="1"/>
        <v>749.72185</v>
      </c>
    </row>
    <row r="36" spans="1:11" ht="15.75" customHeight="1" hidden="1">
      <c r="A36" s="502"/>
      <c r="B36" s="501" t="s">
        <v>10</v>
      </c>
      <c r="C36" s="551">
        <v>984</v>
      </c>
      <c r="D36" s="544" t="s">
        <v>6</v>
      </c>
      <c r="E36" s="544" t="s">
        <v>452</v>
      </c>
      <c r="F36" s="544" t="s">
        <v>84</v>
      </c>
      <c r="G36" s="544" t="s">
        <v>277</v>
      </c>
      <c r="H36" s="541">
        <v>74.821</v>
      </c>
      <c r="I36" s="577">
        <v>3.49071</v>
      </c>
      <c r="J36" s="622">
        <f t="shared" si="0"/>
        <v>0.046654147899653844</v>
      </c>
      <c r="K36" s="577">
        <f t="shared" si="1"/>
        <v>-71.33028999999999</v>
      </c>
    </row>
    <row r="37" spans="1:11" ht="15.75" customHeight="1" hidden="1">
      <c r="A37" s="502"/>
      <c r="B37" s="501" t="s">
        <v>71</v>
      </c>
      <c r="C37" s="551">
        <v>984</v>
      </c>
      <c r="D37" s="544" t="s">
        <v>6</v>
      </c>
      <c r="E37" s="544" t="s">
        <v>452</v>
      </c>
      <c r="F37" s="544" t="s">
        <v>84</v>
      </c>
      <c r="G37" s="544" t="s">
        <v>60</v>
      </c>
      <c r="H37" s="541">
        <v>514.229</v>
      </c>
      <c r="I37" s="577">
        <v>12.06</v>
      </c>
      <c r="J37" s="622">
        <f t="shared" si="0"/>
        <v>0.023452586299100204</v>
      </c>
      <c r="K37" s="577">
        <f t="shared" si="1"/>
        <v>-502.16900000000004</v>
      </c>
    </row>
    <row r="38" spans="1:11" ht="15.75" customHeight="1" hidden="1">
      <c r="A38" s="502"/>
      <c r="B38" s="501" t="s">
        <v>72</v>
      </c>
      <c r="C38" s="551">
        <v>984</v>
      </c>
      <c r="D38" s="544" t="s">
        <v>6</v>
      </c>
      <c r="E38" s="544" t="s">
        <v>452</v>
      </c>
      <c r="F38" s="544" t="s">
        <v>84</v>
      </c>
      <c r="G38" s="544" t="s">
        <v>62</v>
      </c>
      <c r="H38" s="541">
        <v>92.537</v>
      </c>
      <c r="I38" s="577">
        <v>676.70014</v>
      </c>
      <c r="J38" s="622">
        <f t="shared" si="0"/>
        <v>7.3127520883538475</v>
      </c>
      <c r="K38" s="577">
        <f t="shared" si="1"/>
        <v>584.16314</v>
      </c>
    </row>
    <row r="39" spans="1:11" ht="15.75" customHeight="1" hidden="1">
      <c r="A39" s="502"/>
      <c r="B39" s="501" t="s">
        <v>73</v>
      </c>
      <c r="C39" s="551">
        <v>984</v>
      </c>
      <c r="D39" s="544" t="s">
        <v>6</v>
      </c>
      <c r="E39" s="544" t="s">
        <v>452</v>
      </c>
      <c r="F39" s="544" t="s">
        <v>84</v>
      </c>
      <c r="G39" s="544" t="s">
        <v>229</v>
      </c>
      <c r="H39" s="541">
        <v>3.877</v>
      </c>
      <c r="I39" s="577">
        <v>59.448</v>
      </c>
      <c r="J39" s="622">
        <f t="shared" si="0"/>
        <v>15.333505287593502</v>
      </c>
      <c r="K39" s="577">
        <f t="shared" si="1"/>
        <v>55.571</v>
      </c>
    </row>
    <row r="40" spans="1:11" ht="15.75" customHeight="1" hidden="1">
      <c r="A40" s="503"/>
      <c r="B40" s="506" t="s">
        <v>98</v>
      </c>
      <c r="C40" s="551">
        <v>984</v>
      </c>
      <c r="D40" s="544" t="s">
        <v>6</v>
      </c>
      <c r="E40" s="544" t="s">
        <v>452</v>
      </c>
      <c r="F40" s="544" t="s">
        <v>97</v>
      </c>
      <c r="G40" s="544"/>
      <c r="H40" s="552">
        <f>H43</f>
        <v>18.536</v>
      </c>
      <c r="I40" s="577">
        <v>4</v>
      </c>
      <c r="J40" s="622">
        <f t="shared" si="0"/>
        <v>0.21579628830384115</v>
      </c>
      <c r="K40" s="577">
        <f t="shared" si="1"/>
        <v>-14.536000000000001</v>
      </c>
    </row>
    <row r="41" spans="1:11" ht="15.75">
      <c r="A41" s="505"/>
      <c r="B41" s="506" t="s">
        <v>98</v>
      </c>
      <c r="C41" s="551">
        <v>984</v>
      </c>
      <c r="D41" s="544" t="s">
        <v>6</v>
      </c>
      <c r="E41" s="544" t="s">
        <v>452</v>
      </c>
      <c r="F41" s="544" t="s">
        <v>97</v>
      </c>
      <c r="G41" s="544"/>
      <c r="H41" s="541">
        <v>18.5</v>
      </c>
      <c r="I41" s="552">
        <f>I44</f>
        <v>3.2</v>
      </c>
      <c r="J41" s="622">
        <f t="shared" si="0"/>
        <v>0.17297297297297298</v>
      </c>
      <c r="K41" s="577">
        <f t="shared" si="1"/>
        <v>-15.3</v>
      </c>
    </row>
    <row r="42" spans="1:11" ht="31.5" customHeight="1" hidden="1">
      <c r="A42" s="613"/>
      <c r="B42" s="614" t="s">
        <v>11</v>
      </c>
      <c r="C42" s="615">
        <v>984</v>
      </c>
      <c r="D42" s="616" t="s">
        <v>6</v>
      </c>
      <c r="E42" s="616" t="s">
        <v>452</v>
      </c>
      <c r="F42" s="616" t="s">
        <v>155</v>
      </c>
      <c r="G42" s="616" t="s">
        <v>61</v>
      </c>
      <c r="H42" s="617">
        <v>0</v>
      </c>
      <c r="I42" s="618">
        <v>20</v>
      </c>
      <c r="J42" s="619">
        <f>J46</f>
        <v>0.23566666666666666</v>
      </c>
      <c r="K42" s="620">
        <f t="shared" si="1"/>
        <v>20</v>
      </c>
    </row>
    <row r="43" spans="1:11" ht="15.75" customHeight="1" hidden="1">
      <c r="A43" s="503"/>
      <c r="B43" s="506" t="s">
        <v>204</v>
      </c>
      <c r="C43" s="551">
        <v>984</v>
      </c>
      <c r="D43" s="544" t="s">
        <v>6</v>
      </c>
      <c r="E43" s="544" t="s">
        <v>452</v>
      </c>
      <c r="F43" s="544" t="s">
        <v>65</v>
      </c>
      <c r="G43" s="544"/>
      <c r="H43" s="552">
        <v>18.536</v>
      </c>
      <c r="I43" s="545">
        <v>20</v>
      </c>
      <c r="J43" s="542">
        <f>J47</f>
        <v>0.9370313333333333</v>
      </c>
      <c r="K43" s="543">
        <f t="shared" si="1"/>
        <v>1.4639999999999986</v>
      </c>
    </row>
    <row r="44" spans="1:11" ht="15.75">
      <c r="A44" s="512"/>
      <c r="B44" s="513" t="s">
        <v>204</v>
      </c>
      <c r="C44" s="551">
        <v>984</v>
      </c>
      <c r="D44" s="544" t="s">
        <v>6</v>
      </c>
      <c r="E44" s="544" t="s">
        <v>452</v>
      </c>
      <c r="F44" s="544" t="s">
        <v>65</v>
      </c>
      <c r="G44" s="544"/>
      <c r="H44" s="541">
        <v>18.5</v>
      </c>
      <c r="I44" s="545">
        <v>3.2</v>
      </c>
      <c r="J44" s="542">
        <f t="shared" si="0"/>
        <v>0.17297297297297298</v>
      </c>
      <c r="K44" s="543">
        <f t="shared" si="1"/>
        <v>-15.3</v>
      </c>
    </row>
    <row r="45" spans="1:11" ht="15.75" customHeight="1" hidden="1">
      <c r="A45" s="512"/>
      <c r="B45" s="513" t="s">
        <v>11</v>
      </c>
      <c r="C45" s="551">
        <v>984</v>
      </c>
      <c r="D45" s="544" t="s">
        <v>6</v>
      </c>
      <c r="E45" s="544" t="s">
        <v>452</v>
      </c>
      <c r="F45" s="544" t="s">
        <v>77</v>
      </c>
      <c r="G45" s="544" t="s">
        <v>157</v>
      </c>
      <c r="H45" s="541">
        <v>3.536</v>
      </c>
      <c r="I45" s="545">
        <v>3.535</v>
      </c>
      <c r="J45" s="542">
        <f t="shared" si="0"/>
        <v>0.9997171945701357</v>
      </c>
      <c r="K45" s="543">
        <f t="shared" si="1"/>
        <v>-0.0009999999999998899</v>
      </c>
    </row>
    <row r="46" spans="1:11" ht="15.75" customHeight="1" hidden="1">
      <c r="A46" s="512"/>
      <c r="B46" s="513" t="s">
        <v>231</v>
      </c>
      <c r="C46" s="558">
        <v>909</v>
      </c>
      <c r="D46" s="559" t="s">
        <v>6</v>
      </c>
      <c r="E46" s="544" t="s">
        <v>452</v>
      </c>
      <c r="F46" s="560">
        <v>853</v>
      </c>
      <c r="G46" s="560"/>
      <c r="H46" s="541">
        <v>15</v>
      </c>
      <c r="I46" s="546">
        <v>3.535</v>
      </c>
      <c r="J46" s="542">
        <f t="shared" si="0"/>
        <v>0.23566666666666666</v>
      </c>
      <c r="K46" s="543">
        <f t="shared" si="1"/>
        <v>-11.465</v>
      </c>
    </row>
    <row r="47" spans="1:11" ht="15.75" customHeight="1" hidden="1">
      <c r="A47" s="512"/>
      <c r="B47" s="513" t="s">
        <v>154</v>
      </c>
      <c r="C47" s="558">
        <v>909</v>
      </c>
      <c r="D47" s="559" t="s">
        <v>6</v>
      </c>
      <c r="E47" s="544" t="s">
        <v>452</v>
      </c>
      <c r="F47" s="560">
        <v>853</v>
      </c>
      <c r="G47" s="560">
        <v>291</v>
      </c>
      <c r="H47" s="541">
        <v>15</v>
      </c>
      <c r="I47" s="545">
        <v>14.05547</v>
      </c>
      <c r="J47" s="542">
        <f t="shared" si="0"/>
        <v>0.9370313333333333</v>
      </c>
      <c r="K47" s="543">
        <f t="shared" si="1"/>
        <v>-0.9445300000000003</v>
      </c>
    </row>
    <row r="48" spans="1:11" ht="15.75" customHeight="1" hidden="1">
      <c r="A48" s="494" t="s">
        <v>41</v>
      </c>
      <c r="B48" s="495" t="s">
        <v>86</v>
      </c>
      <c r="C48" s="561">
        <v>909</v>
      </c>
      <c r="D48" s="562"/>
      <c r="E48" s="562"/>
      <c r="F48" s="562"/>
      <c r="G48" s="562"/>
      <c r="H48" s="563">
        <f>H49+H129+H137+H148+H160+H207+H225+H243+H254</f>
        <v>106017.04526000001</v>
      </c>
      <c r="I48" s="546">
        <v>0.01173</v>
      </c>
      <c r="J48" s="542">
        <f t="shared" si="0"/>
        <v>1.1064258555058695E-07</v>
      </c>
      <c r="K48" s="543">
        <f t="shared" si="1"/>
        <v>-106017.03353000002</v>
      </c>
    </row>
    <row r="49" spans="1:11" ht="15.75" customHeight="1" hidden="1">
      <c r="A49" s="514" t="s">
        <v>21</v>
      </c>
      <c r="B49" s="515" t="s">
        <v>4</v>
      </c>
      <c r="C49" s="564">
        <v>909</v>
      </c>
      <c r="D49" s="565" t="s">
        <v>90</v>
      </c>
      <c r="E49" s="565"/>
      <c r="F49" s="565"/>
      <c r="G49" s="565"/>
      <c r="H49" s="566">
        <f>H50</f>
        <v>64098.37126</v>
      </c>
      <c r="I49" s="567">
        <v>14.04374</v>
      </c>
      <c r="J49" s="568">
        <f t="shared" si="0"/>
        <v>0.00021909667475067136</v>
      </c>
      <c r="K49" s="569">
        <f t="shared" si="1"/>
        <v>-64084.32752</v>
      </c>
    </row>
    <row r="50" spans="1:11" s="94" customFormat="1" ht="15.75">
      <c r="A50" s="752" t="s">
        <v>41</v>
      </c>
      <c r="B50" s="753" t="s">
        <v>490</v>
      </c>
      <c r="C50" s="754">
        <v>909</v>
      </c>
      <c r="D50" s="755"/>
      <c r="E50" s="755"/>
      <c r="F50" s="755"/>
      <c r="G50" s="755"/>
      <c r="H50" s="756">
        <f>H51+H115+H137+H144+H155+H246+H259+H276+H281</f>
        <v>64098.37126</v>
      </c>
      <c r="I50" s="756">
        <f>I51+I115+I137+I144+I155+I246+I259+I276+I281</f>
        <v>63023.796</v>
      </c>
      <c r="J50" s="756">
        <f>J51+J115+J137+J144+J155+J246+J259+J276+J281</f>
        <v>8.932411589568597</v>
      </c>
      <c r="K50" s="756">
        <f>K51+K115+K137+K144+K155+K246+K259+K276+K281</f>
        <v>-1074.5752599999942</v>
      </c>
    </row>
    <row r="51" spans="1:11" ht="15.75">
      <c r="A51" s="701" t="s">
        <v>21</v>
      </c>
      <c r="B51" s="702" t="s">
        <v>4</v>
      </c>
      <c r="C51" s="703">
        <v>909</v>
      </c>
      <c r="D51" s="704" t="s">
        <v>90</v>
      </c>
      <c r="E51" s="704"/>
      <c r="F51" s="704"/>
      <c r="G51" s="704"/>
      <c r="H51" s="732">
        <f>H52+H98+H109</f>
        <v>20648.31726</v>
      </c>
      <c r="I51" s="732">
        <f>I52+I98+I109</f>
        <v>19916.766000000003</v>
      </c>
      <c r="J51" s="749">
        <f t="shared" si="0"/>
        <v>0.9645709017936701</v>
      </c>
      <c r="K51" s="732">
        <f t="shared" si="1"/>
        <v>-731.5512599999965</v>
      </c>
    </row>
    <row r="52" spans="1:11" ht="66" customHeight="1">
      <c r="A52" s="690" t="s">
        <v>23</v>
      </c>
      <c r="B52" s="691" t="s">
        <v>178</v>
      </c>
      <c r="C52" s="687">
        <v>909</v>
      </c>
      <c r="D52" s="688" t="s">
        <v>14</v>
      </c>
      <c r="E52" s="688"/>
      <c r="F52" s="688"/>
      <c r="G52" s="688"/>
      <c r="H52" s="692">
        <f>H53+H60+H84</f>
        <v>20535.51726</v>
      </c>
      <c r="I52" s="692">
        <f>I53+I60+I84</f>
        <v>19870.216000000004</v>
      </c>
      <c r="J52" s="744">
        <f t="shared" si="0"/>
        <v>0.9676024104201212</v>
      </c>
      <c r="K52" s="733">
        <f t="shared" si="1"/>
        <v>-665.3012599999965</v>
      </c>
    </row>
    <row r="53" spans="1:11" s="99" customFormat="1" ht="15.75">
      <c r="A53" s="690" t="s">
        <v>144</v>
      </c>
      <c r="B53" s="691" t="s">
        <v>82</v>
      </c>
      <c r="C53" s="687">
        <v>909</v>
      </c>
      <c r="D53" s="688" t="s">
        <v>14</v>
      </c>
      <c r="E53" s="688" t="s">
        <v>454</v>
      </c>
      <c r="F53" s="688"/>
      <c r="G53" s="688"/>
      <c r="H53" s="692">
        <f>H54</f>
        <v>1249.251</v>
      </c>
      <c r="I53" s="692">
        <f>I54</f>
        <v>885.967</v>
      </c>
      <c r="J53" s="744">
        <f t="shared" si="0"/>
        <v>0.7091985517722219</v>
      </c>
      <c r="K53" s="733">
        <f t="shared" si="1"/>
        <v>-363.284</v>
      </c>
    </row>
    <row r="54" spans="1:11" ht="86.25" customHeight="1">
      <c r="A54" s="502"/>
      <c r="B54" s="501" t="s">
        <v>95</v>
      </c>
      <c r="C54" s="551">
        <v>909</v>
      </c>
      <c r="D54" s="544" t="s">
        <v>14</v>
      </c>
      <c r="E54" s="544" t="s">
        <v>454</v>
      </c>
      <c r="F54" s="544" t="s">
        <v>94</v>
      </c>
      <c r="G54" s="544"/>
      <c r="H54" s="541">
        <v>1249.251</v>
      </c>
      <c r="I54" s="552">
        <f>I59</f>
        <v>885.967</v>
      </c>
      <c r="J54" s="622">
        <f t="shared" si="0"/>
        <v>0.7091985517722219</v>
      </c>
      <c r="K54" s="577">
        <f t="shared" si="1"/>
        <v>-363.284</v>
      </c>
    </row>
    <row r="55" spans="1:11" ht="31.5" customHeight="1" hidden="1">
      <c r="A55" s="757"/>
      <c r="B55" s="758" t="s">
        <v>153</v>
      </c>
      <c r="C55" s="615">
        <v>909</v>
      </c>
      <c r="D55" s="616" t="s">
        <v>14</v>
      </c>
      <c r="E55" s="616" t="s">
        <v>454</v>
      </c>
      <c r="F55" s="616" t="s">
        <v>125</v>
      </c>
      <c r="G55" s="616"/>
      <c r="H55" s="617">
        <v>318.352</v>
      </c>
      <c r="I55" s="618">
        <v>311.58636</v>
      </c>
      <c r="J55" s="619">
        <f t="shared" si="0"/>
        <v>0.9787479268231393</v>
      </c>
      <c r="K55" s="620">
        <f t="shared" si="1"/>
        <v>-6.765639999999962</v>
      </c>
    </row>
    <row r="56" spans="1:11" ht="15.75" customHeight="1" hidden="1">
      <c r="A56" s="502"/>
      <c r="B56" s="501" t="s">
        <v>70</v>
      </c>
      <c r="C56" s="551">
        <v>909</v>
      </c>
      <c r="D56" s="544" t="s">
        <v>14</v>
      </c>
      <c r="E56" s="544" t="s">
        <v>454</v>
      </c>
      <c r="F56" s="544" t="s">
        <v>125</v>
      </c>
      <c r="G56" s="544" t="s">
        <v>58</v>
      </c>
      <c r="H56" s="541">
        <v>318.352</v>
      </c>
      <c r="I56" s="546">
        <v>311.58636</v>
      </c>
      <c r="J56" s="542">
        <f t="shared" si="0"/>
        <v>0.9787479268231393</v>
      </c>
      <c r="K56" s="543">
        <f t="shared" si="1"/>
        <v>-6.765639999999962</v>
      </c>
    </row>
    <row r="57" spans="1:11" ht="47.25" customHeight="1" hidden="1">
      <c r="A57" s="503" t="s">
        <v>282</v>
      </c>
      <c r="B57" s="504" t="s">
        <v>45</v>
      </c>
      <c r="C57" s="547">
        <v>909</v>
      </c>
      <c r="D57" s="548" t="s">
        <v>14</v>
      </c>
      <c r="E57" s="548" t="s">
        <v>458</v>
      </c>
      <c r="F57" s="548"/>
      <c r="G57" s="548"/>
      <c r="H57" s="570">
        <f>H58+H64+H75</f>
        <v>4067.6000000000004</v>
      </c>
      <c r="I57" s="545">
        <v>92.89107000000001</v>
      </c>
      <c r="J57" s="542">
        <f t="shared" si="0"/>
        <v>0.022836825154882487</v>
      </c>
      <c r="K57" s="543">
        <f t="shared" si="1"/>
        <v>-3974.7089300000002</v>
      </c>
    </row>
    <row r="58" spans="1:11" ht="15.75" customHeight="1" hidden="1">
      <c r="A58" s="623"/>
      <c r="B58" s="759" t="s">
        <v>234</v>
      </c>
      <c r="C58" s="760">
        <v>909</v>
      </c>
      <c r="D58" s="761" t="s">
        <v>14</v>
      </c>
      <c r="E58" s="761" t="s">
        <v>458</v>
      </c>
      <c r="F58" s="761" t="s">
        <v>94</v>
      </c>
      <c r="G58" s="761"/>
      <c r="H58" s="762">
        <f>H59</f>
        <v>1249.2</v>
      </c>
      <c r="I58" s="567">
        <v>92.89107000000001</v>
      </c>
      <c r="J58" s="568">
        <f t="shared" si="0"/>
        <v>0.07436044668587898</v>
      </c>
      <c r="K58" s="569">
        <f t="shared" si="1"/>
        <v>-1156.3089300000001</v>
      </c>
    </row>
    <row r="59" spans="1:11" ht="36" customHeight="1">
      <c r="A59" s="505"/>
      <c r="B59" s="506" t="s">
        <v>219</v>
      </c>
      <c r="C59" s="551">
        <v>909</v>
      </c>
      <c r="D59" s="544" t="s">
        <v>14</v>
      </c>
      <c r="E59" s="544" t="s">
        <v>454</v>
      </c>
      <c r="F59" s="544" t="s">
        <v>197</v>
      </c>
      <c r="G59" s="544"/>
      <c r="H59" s="552">
        <v>1249.2</v>
      </c>
      <c r="I59" s="552">
        <v>885.967</v>
      </c>
      <c r="J59" s="622">
        <f t="shared" si="0"/>
        <v>0.7092275056035863</v>
      </c>
      <c r="K59" s="577">
        <f t="shared" si="1"/>
        <v>-363.23300000000006</v>
      </c>
    </row>
    <row r="60" spans="1:11" ht="64.5" customHeight="1">
      <c r="A60" s="685" t="s">
        <v>282</v>
      </c>
      <c r="B60" s="686" t="s">
        <v>45</v>
      </c>
      <c r="C60" s="687">
        <v>909</v>
      </c>
      <c r="D60" s="688" t="s">
        <v>14</v>
      </c>
      <c r="E60" s="688" t="s">
        <v>458</v>
      </c>
      <c r="F60" s="688"/>
      <c r="G60" s="688"/>
      <c r="H60" s="689">
        <f>H61+H68+H79</f>
        <v>17319.446</v>
      </c>
      <c r="I60" s="689">
        <f>I61+I68+I79</f>
        <v>17024.173000000003</v>
      </c>
      <c r="J60" s="744">
        <f t="shared" si="0"/>
        <v>0.9829513599915379</v>
      </c>
      <c r="K60" s="733">
        <f t="shared" si="1"/>
        <v>-295.2729999999974</v>
      </c>
    </row>
    <row r="61" spans="1:11" ht="78.75">
      <c r="A61" s="502"/>
      <c r="B61" s="501" t="s">
        <v>95</v>
      </c>
      <c r="C61" s="551">
        <v>909</v>
      </c>
      <c r="D61" s="544" t="s">
        <v>14</v>
      </c>
      <c r="E61" s="544" t="s">
        <v>458</v>
      </c>
      <c r="F61" s="544" t="s">
        <v>94</v>
      </c>
      <c r="G61" s="544" t="s">
        <v>57</v>
      </c>
      <c r="H61" s="541">
        <f>H67</f>
        <v>14501.046</v>
      </c>
      <c r="I61" s="541">
        <f>I67</f>
        <v>14387.624</v>
      </c>
      <c r="J61" s="622">
        <f t="shared" si="0"/>
        <v>0.992178357340567</v>
      </c>
      <c r="K61" s="577">
        <f t="shared" si="1"/>
        <v>-113.42200000000048</v>
      </c>
    </row>
    <row r="62" spans="1:11" ht="31.5" customHeight="1" hidden="1">
      <c r="A62" s="500"/>
      <c r="B62" s="501" t="s">
        <v>153</v>
      </c>
      <c r="C62" s="551">
        <v>909</v>
      </c>
      <c r="D62" s="544" t="s">
        <v>14</v>
      </c>
      <c r="E62" s="544" t="s">
        <v>458</v>
      </c>
      <c r="F62" s="544" t="s">
        <v>125</v>
      </c>
      <c r="G62" s="544"/>
      <c r="H62" s="541">
        <v>3333.18</v>
      </c>
      <c r="I62" s="552">
        <v>11493.508370000001</v>
      </c>
      <c r="J62" s="622">
        <f t="shared" si="0"/>
        <v>3.4482111287119213</v>
      </c>
      <c r="K62" s="577">
        <f t="shared" si="1"/>
        <v>8160.328370000001</v>
      </c>
    </row>
    <row r="63" spans="1:11" ht="15.75" customHeight="1" hidden="1">
      <c r="A63" s="502"/>
      <c r="B63" s="501" t="s">
        <v>70</v>
      </c>
      <c r="C63" s="551">
        <v>909</v>
      </c>
      <c r="D63" s="544" t="s">
        <v>14</v>
      </c>
      <c r="E63" s="544" t="s">
        <v>458</v>
      </c>
      <c r="F63" s="544" t="s">
        <v>125</v>
      </c>
      <c r="G63" s="544" t="s">
        <v>58</v>
      </c>
      <c r="H63" s="541">
        <v>3333.18</v>
      </c>
      <c r="I63" s="577">
        <v>11049.94873</v>
      </c>
      <c r="J63" s="622">
        <f t="shared" si="0"/>
        <v>3.315137115307304</v>
      </c>
      <c r="K63" s="577">
        <f t="shared" si="1"/>
        <v>7716.76873</v>
      </c>
    </row>
    <row r="64" spans="1:11" ht="31.5" customHeight="1" hidden="1">
      <c r="A64" s="503"/>
      <c r="B64" s="506" t="s">
        <v>129</v>
      </c>
      <c r="C64" s="551">
        <v>909</v>
      </c>
      <c r="D64" s="544" t="s">
        <v>14</v>
      </c>
      <c r="E64" s="544" t="s">
        <v>458</v>
      </c>
      <c r="F64" s="544" t="s">
        <v>96</v>
      </c>
      <c r="G64" s="544"/>
      <c r="H64" s="552">
        <f>H65</f>
        <v>2781.1</v>
      </c>
      <c r="I64" s="577">
        <v>443.55964</v>
      </c>
      <c r="J64" s="622">
        <f t="shared" si="0"/>
        <v>0.15949071949947863</v>
      </c>
      <c r="K64" s="577">
        <f t="shared" si="1"/>
        <v>-2337.54036</v>
      </c>
    </row>
    <row r="65" spans="1:11" ht="47.25" customHeight="1" hidden="1">
      <c r="A65" s="503"/>
      <c r="B65" s="516" t="s">
        <v>235</v>
      </c>
      <c r="C65" s="551">
        <v>909</v>
      </c>
      <c r="D65" s="544" t="s">
        <v>14</v>
      </c>
      <c r="E65" s="544" t="s">
        <v>458</v>
      </c>
      <c r="F65" s="544" t="s">
        <v>201</v>
      </c>
      <c r="G65" s="544"/>
      <c r="H65" s="552">
        <f>2806.1-25</f>
        <v>2781.1</v>
      </c>
      <c r="I65" s="552">
        <v>3494.58449</v>
      </c>
      <c r="J65" s="622">
        <f t="shared" si="0"/>
        <v>1.2565475854877568</v>
      </c>
      <c r="K65" s="577">
        <f t="shared" si="1"/>
        <v>713.4844900000003</v>
      </c>
    </row>
    <row r="66" spans="1:11" ht="15.75" customHeight="1" hidden="1">
      <c r="A66" s="503"/>
      <c r="B66" s="506" t="s">
        <v>89</v>
      </c>
      <c r="C66" s="551">
        <v>909</v>
      </c>
      <c r="D66" s="544" t="s">
        <v>14</v>
      </c>
      <c r="E66" s="544" t="s">
        <v>458</v>
      </c>
      <c r="F66" s="544" t="s">
        <v>84</v>
      </c>
      <c r="G66" s="544"/>
      <c r="H66" s="541">
        <v>2941.101</v>
      </c>
      <c r="I66" s="577">
        <v>3494.58449</v>
      </c>
      <c r="J66" s="622">
        <f t="shared" si="0"/>
        <v>1.1881892155352707</v>
      </c>
      <c r="K66" s="577">
        <f t="shared" si="1"/>
        <v>553.4834900000001</v>
      </c>
    </row>
    <row r="67" spans="1:11" ht="31.5">
      <c r="A67" s="502"/>
      <c r="B67" s="506" t="s">
        <v>219</v>
      </c>
      <c r="C67" s="551">
        <v>909</v>
      </c>
      <c r="D67" s="544" t="s">
        <v>14</v>
      </c>
      <c r="E67" s="544" t="s">
        <v>458</v>
      </c>
      <c r="F67" s="544" t="s">
        <v>197</v>
      </c>
      <c r="G67" s="560">
        <v>221</v>
      </c>
      <c r="H67" s="541">
        <v>14501.046</v>
      </c>
      <c r="I67" s="552">
        <v>14387.624</v>
      </c>
      <c r="J67" s="622">
        <f t="shared" si="0"/>
        <v>0.992178357340567</v>
      </c>
      <c r="K67" s="577">
        <f t="shared" si="1"/>
        <v>-113.42200000000048</v>
      </c>
    </row>
    <row r="68" spans="1:11" ht="33.75" customHeight="1">
      <c r="A68" s="502"/>
      <c r="B68" s="506" t="s">
        <v>158</v>
      </c>
      <c r="C68" s="551">
        <v>909</v>
      </c>
      <c r="D68" s="544" t="s">
        <v>14</v>
      </c>
      <c r="E68" s="544" t="s">
        <v>458</v>
      </c>
      <c r="F68" s="544" t="s">
        <v>96</v>
      </c>
      <c r="G68" s="560">
        <v>222</v>
      </c>
      <c r="H68" s="541">
        <v>2781.1</v>
      </c>
      <c r="I68" s="552">
        <v>2621.634</v>
      </c>
      <c r="J68" s="622">
        <f t="shared" si="0"/>
        <v>0.9426608176620762</v>
      </c>
      <c r="K68" s="577">
        <f t="shared" si="1"/>
        <v>-159.4659999999999</v>
      </c>
    </row>
    <row r="69" spans="1:11" ht="31.5" customHeight="1" hidden="1">
      <c r="A69" s="502"/>
      <c r="B69" s="501" t="s">
        <v>74</v>
      </c>
      <c r="C69" s="551">
        <v>909</v>
      </c>
      <c r="D69" s="544" t="s">
        <v>14</v>
      </c>
      <c r="E69" s="544" t="s">
        <v>458</v>
      </c>
      <c r="F69" s="544" t="s">
        <v>84</v>
      </c>
      <c r="G69" s="560">
        <v>225</v>
      </c>
      <c r="H69" s="541">
        <v>585.72</v>
      </c>
      <c r="I69" s="552">
        <v>1859.05692</v>
      </c>
      <c r="J69" s="622">
        <f t="shared" si="0"/>
        <v>3.1739686539643515</v>
      </c>
      <c r="K69" s="577">
        <f t="shared" si="1"/>
        <v>1273.33692</v>
      </c>
    </row>
    <row r="70" spans="1:11" ht="15.75" customHeight="1" hidden="1">
      <c r="A70" s="502"/>
      <c r="B70" s="501" t="s">
        <v>71</v>
      </c>
      <c r="C70" s="551">
        <v>909</v>
      </c>
      <c r="D70" s="544" t="s">
        <v>14</v>
      </c>
      <c r="E70" s="544" t="s">
        <v>458</v>
      </c>
      <c r="F70" s="544" t="s">
        <v>84</v>
      </c>
      <c r="G70" s="560">
        <v>226</v>
      </c>
      <c r="H70" s="541">
        <v>1291.556</v>
      </c>
      <c r="I70" s="577">
        <v>248.63695</v>
      </c>
      <c r="J70" s="622">
        <f t="shared" si="0"/>
        <v>0.19250961630777141</v>
      </c>
      <c r="K70" s="577">
        <f t="shared" si="1"/>
        <v>-1042.91905</v>
      </c>
    </row>
    <row r="71" spans="1:11" ht="15.75" customHeight="1" hidden="1">
      <c r="A71" s="502"/>
      <c r="B71" s="501" t="s">
        <v>459</v>
      </c>
      <c r="C71" s="551">
        <v>909</v>
      </c>
      <c r="D71" s="544" t="s">
        <v>14</v>
      </c>
      <c r="E71" s="544" t="s">
        <v>458</v>
      </c>
      <c r="F71" s="544" t="s">
        <v>84</v>
      </c>
      <c r="G71" s="560">
        <v>227</v>
      </c>
      <c r="H71" s="541">
        <v>0</v>
      </c>
      <c r="I71" s="577">
        <v>18.09</v>
      </c>
      <c r="J71" s="622" t="e">
        <f t="shared" si="0"/>
        <v>#DIV/0!</v>
      </c>
      <c r="K71" s="577">
        <f t="shared" si="1"/>
        <v>18.09</v>
      </c>
    </row>
    <row r="72" spans="1:11" ht="15.75" customHeight="1" hidden="1">
      <c r="A72" s="502"/>
      <c r="B72" s="501" t="s">
        <v>72</v>
      </c>
      <c r="C72" s="551">
        <v>909</v>
      </c>
      <c r="D72" s="544" t="s">
        <v>14</v>
      </c>
      <c r="E72" s="544" t="s">
        <v>458</v>
      </c>
      <c r="F72" s="544" t="s">
        <v>84</v>
      </c>
      <c r="G72" s="560">
        <v>310</v>
      </c>
      <c r="H72" s="541">
        <v>232.113</v>
      </c>
      <c r="I72" s="577">
        <v>220.40004000000002</v>
      </c>
      <c r="J72" s="622">
        <f aca="true" t="shared" si="3" ref="J72:J143">I72/H72</f>
        <v>0.9495376820772642</v>
      </c>
      <c r="K72" s="577">
        <f aca="true" t="shared" si="4" ref="K72:K143">I72-H72</f>
        <v>-11.712959999999981</v>
      </c>
    </row>
    <row r="73" spans="1:11" ht="15.75" customHeight="1" hidden="1">
      <c r="A73" s="502"/>
      <c r="B73" s="501" t="s">
        <v>73</v>
      </c>
      <c r="C73" s="551">
        <v>909</v>
      </c>
      <c r="D73" s="544" t="s">
        <v>14</v>
      </c>
      <c r="E73" s="544" t="s">
        <v>458</v>
      </c>
      <c r="F73" s="544" t="s">
        <v>84</v>
      </c>
      <c r="G73" s="560">
        <v>346</v>
      </c>
      <c r="H73" s="541">
        <v>233.833</v>
      </c>
      <c r="I73" s="577">
        <v>268.4151</v>
      </c>
      <c r="J73" s="622">
        <f t="shared" si="3"/>
        <v>1.1478922992049883</v>
      </c>
      <c r="K73" s="577">
        <f t="shared" si="4"/>
        <v>34.5821</v>
      </c>
    </row>
    <row r="74" spans="1:11" ht="15.75" customHeight="1" hidden="1">
      <c r="A74" s="502"/>
      <c r="B74" s="501" t="s">
        <v>16</v>
      </c>
      <c r="C74" s="551">
        <v>909</v>
      </c>
      <c r="D74" s="544" t="s">
        <v>14</v>
      </c>
      <c r="E74" s="544" t="s">
        <v>458</v>
      </c>
      <c r="F74" s="544" t="s">
        <v>388</v>
      </c>
      <c r="G74" s="560">
        <v>223</v>
      </c>
      <c r="H74" s="541">
        <v>296.711</v>
      </c>
      <c r="I74" s="577">
        <v>959.47286</v>
      </c>
      <c r="J74" s="622">
        <f t="shared" si="3"/>
        <v>3.2336949422165</v>
      </c>
      <c r="K74" s="577">
        <f t="shared" si="4"/>
        <v>662.76186</v>
      </c>
    </row>
    <row r="75" spans="1:11" ht="15.75" customHeight="1" hidden="1">
      <c r="A75" s="503"/>
      <c r="B75" s="506" t="s">
        <v>98</v>
      </c>
      <c r="C75" s="551">
        <v>909</v>
      </c>
      <c r="D75" s="544" t="s">
        <v>14</v>
      </c>
      <c r="E75" s="544" t="s">
        <v>458</v>
      </c>
      <c r="F75" s="544" t="s">
        <v>97</v>
      </c>
      <c r="G75" s="544"/>
      <c r="H75" s="552">
        <f>H76+H77</f>
        <v>37.3</v>
      </c>
      <c r="I75" s="577">
        <v>12.94049</v>
      </c>
      <c r="J75" s="622">
        <f t="shared" si="3"/>
        <v>0.3469300268096515</v>
      </c>
      <c r="K75" s="577">
        <f t="shared" si="4"/>
        <v>-24.359509999999997</v>
      </c>
    </row>
    <row r="76" spans="1:11" ht="15.75" customHeight="1" hidden="1">
      <c r="A76" s="503"/>
      <c r="B76" s="506" t="s">
        <v>205</v>
      </c>
      <c r="C76" s="551">
        <v>909</v>
      </c>
      <c r="D76" s="544" t="s">
        <v>14</v>
      </c>
      <c r="E76" s="544" t="s">
        <v>386</v>
      </c>
      <c r="F76" s="544" t="s">
        <v>200</v>
      </c>
      <c r="G76" s="544"/>
      <c r="H76" s="552">
        <v>15</v>
      </c>
      <c r="I76" s="577">
        <v>130.10049</v>
      </c>
      <c r="J76" s="622">
        <f t="shared" si="3"/>
        <v>8.673366</v>
      </c>
      <c r="K76" s="577">
        <f t="shared" si="4"/>
        <v>115.10049000000001</v>
      </c>
    </row>
    <row r="77" spans="1:11" ht="31.5" customHeight="1" hidden="1">
      <c r="A77" s="517"/>
      <c r="B77" s="518" t="s">
        <v>204</v>
      </c>
      <c r="C77" s="551">
        <v>909</v>
      </c>
      <c r="D77" s="544" t="s">
        <v>14</v>
      </c>
      <c r="E77" s="544" t="s">
        <v>458</v>
      </c>
      <c r="F77" s="544" t="s">
        <v>65</v>
      </c>
      <c r="G77" s="544"/>
      <c r="H77" s="552">
        <v>22.3</v>
      </c>
      <c r="I77" s="577">
        <v>1.00099</v>
      </c>
      <c r="J77" s="622">
        <f t="shared" si="3"/>
        <v>0.04488744394618834</v>
      </c>
      <c r="K77" s="577">
        <f t="shared" si="4"/>
        <v>-21.29901</v>
      </c>
    </row>
    <row r="78" spans="1:11" ht="31.5">
      <c r="A78" s="512"/>
      <c r="B78" s="501" t="s">
        <v>198</v>
      </c>
      <c r="C78" s="558">
        <v>909</v>
      </c>
      <c r="D78" s="559" t="s">
        <v>14</v>
      </c>
      <c r="E78" s="544" t="s">
        <v>458</v>
      </c>
      <c r="F78" s="560">
        <v>240</v>
      </c>
      <c r="G78" s="560"/>
      <c r="H78" s="541">
        <f>H68</f>
        <v>2781.1</v>
      </c>
      <c r="I78" s="541">
        <f>I68</f>
        <v>2621.634</v>
      </c>
      <c r="J78" s="622">
        <f t="shared" si="3"/>
        <v>0.9426608176620762</v>
      </c>
      <c r="K78" s="577">
        <f t="shared" si="4"/>
        <v>-159.4659999999999</v>
      </c>
    </row>
    <row r="79" spans="1:11" ht="15.75">
      <c r="A79" s="512"/>
      <c r="B79" s="501" t="s">
        <v>98</v>
      </c>
      <c r="C79" s="558">
        <v>909</v>
      </c>
      <c r="D79" s="559" t="s">
        <v>14</v>
      </c>
      <c r="E79" s="544" t="s">
        <v>386</v>
      </c>
      <c r="F79" s="560">
        <v>800</v>
      </c>
      <c r="G79" s="560"/>
      <c r="H79" s="541">
        <f>H80+H81</f>
        <v>37.3</v>
      </c>
      <c r="I79" s="541">
        <f>I80+I81</f>
        <v>14.915</v>
      </c>
      <c r="J79" s="622">
        <f t="shared" si="3"/>
        <v>0.39986595174262735</v>
      </c>
      <c r="K79" s="577">
        <f t="shared" si="4"/>
        <v>-22.384999999999998</v>
      </c>
    </row>
    <row r="80" spans="1:11" ht="15.75">
      <c r="A80" s="512"/>
      <c r="B80" s="501" t="s">
        <v>205</v>
      </c>
      <c r="C80" s="558">
        <v>909</v>
      </c>
      <c r="D80" s="559" t="s">
        <v>14</v>
      </c>
      <c r="E80" s="544" t="s">
        <v>386</v>
      </c>
      <c r="F80" s="560">
        <v>830</v>
      </c>
      <c r="G80" s="560"/>
      <c r="H80" s="541">
        <v>15</v>
      </c>
      <c r="I80" s="552">
        <v>8</v>
      </c>
      <c r="J80" s="622">
        <f t="shared" si="3"/>
        <v>0.5333333333333333</v>
      </c>
      <c r="K80" s="577">
        <f t="shared" si="4"/>
        <v>-7</v>
      </c>
    </row>
    <row r="81" spans="1:11" ht="15.75">
      <c r="A81" s="512"/>
      <c r="B81" s="513" t="s">
        <v>204</v>
      </c>
      <c r="C81" s="558">
        <v>909</v>
      </c>
      <c r="D81" s="559" t="s">
        <v>14</v>
      </c>
      <c r="E81" s="544" t="s">
        <v>458</v>
      </c>
      <c r="F81" s="560">
        <v>850</v>
      </c>
      <c r="G81" s="560">
        <v>291</v>
      </c>
      <c r="H81" s="541">
        <v>22.3</v>
      </c>
      <c r="I81" s="552">
        <v>6.915</v>
      </c>
      <c r="J81" s="622">
        <f t="shared" si="3"/>
        <v>0.3100896860986547</v>
      </c>
      <c r="K81" s="577">
        <f t="shared" si="4"/>
        <v>-15.385000000000002</v>
      </c>
    </row>
    <row r="82" spans="1:11" ht="31.5" customHeight="1" hidden="1">
      <c r="A82" s="763"/>
      <c r="B82" s="764" t="s">
        <v>231</v>
      </c>
      <c r="C82" s="765">
        <v>909</v>
      </c>
      <c r="D82" s="766" t="s">
        <v>14</v>
      </c>
      <c r="E82" s="616" t="s">
        <v>458</v>
      </c>
      <c r="F82" s="767">
        <v>853</v>
      </c>
      <c r="G82" s="767"/>
      <c r="H82" s="617">
        <v>15</v>
      </c>
      <c r="I82" s="618">
        <v>55</v>
      </c>
      <c r="J82" s="619">
        <f t="shared" si="3"/>
        <v>3.6666666666666665</v>
      </c>
      <c r="K82" s="620">
        <f t="shared" si="4"/>
        <v>40</v>
      </c>
    </row>
    <row r="83" spans="1:11" ht="15.75" customHeight="1" hidden="1">
      <c r="A83" s="768"/>
      <c r="B83" s="769" t="s">
        <v>154</v>
      </c>
      <c r="C83" s="770">
        <v>909</v>
      </c>
      <c r="D83" s="771" t="s">
        <v>14</v>
      </c>
      <c r="E83" s="761" t="s">
        <v>458</v>
      </c>
      <c r="F83" s="772">
        <v>853</v>
      </c>
      <c r="G83" s="772">
        <v>291</v>
      </c>
      <c r="H83" s="773">
        <v>15</v>
      </c>
      <c r="I83" s="567">
        <v>55</v>
      </c>
      <c r="J83" s="568">
        <f t="shared" si="3"/>
        <v>3.6666666666666665</v>
      </c>
      <c r="K83" s="569">
        <f t="shared" si="4"/>
        <v>40</v>
      </c>
    </row>
    <row r="84" spans="1:11" ht="78.75">
      <c r="A84" s="690" t="s">
        <v>283</v>
      </c>
      <c r="B84" s="691" t="s">
        <v>238</v>
      </c>
      <c r="C84" s="687">
        <v>909</v>
      </c>
      <c r="D84" s="688" t="s">
        <v>14</v>
      </c>
      <c r="E84" s="688" t="s">
        <v>127</v>
      </c>
      <c r="F84" s="688"/>
      <c r="G84" s="688"/>
      <c r="H84" s="733">
        <f>H85+H91</f>
        <v>1966.8202600000002</v>
      </c>
      <c r="I84" s="733">
        <f>I90+I97</f>
        <v>1960.076</v>
      </c>
      <c r="J84" s="744">
        <f t="shared" si="3"/>
        <v>0.9965709830546488</v>
      </c>
      <c r="K84" s="733">
        <f t="shared" si="4"/>
        <v>-6.744260000000168</v>
      </c>
    </row>
    <row r="85" spans="1:11" ht="15.75" customHeight="1" hidden="1">
      <c r="A85" s="503"/>
      <c r="B85" s="506" t="s">
        <v>239</v>
      </c>
      <c r="C85" s="551">
        <v>909</v>
      </c>
      <c r="D85" s="544" t="s">
        <v>14</v>
      </c>
      <c r="E85" s="544" t="s">
        <v>127</v>
      </c>
      <c r="F85" s="544" t="s">
        <v>94</v>
      </c>
      <c r="G85" s="544"/>
      <c r="H85" s="552">
        <f>H86</f>
        <v>1825.4</v>
      </c>
      <c r="I85" s="778">
        <v>6.8</v>
      </c>
      <c r="J85" s="779">
        <f t="shared" si="3"/>
        <v>0.0037252109126766735</v>
      </c>
      <c r="K85" s="607">
        <f t="shared" si="4"/>
        <v>-1818.6000000000001</v>
      </c>
    </row>
    <row r="86" spans="1:11" ht="15.75" customHeight="1" hidden="1">
      <c r="A86" s="503"/>
      <c r="B86" s="506" t="s">
        <v>240</v>
      </c>
      <c r="C86" s="551">
        <v>909</v>
      </c>
      <c r="D86" s="544" t="s">
        <v>14</v>
      </c>
      <c r="E86" s="544" t="s">
        <v>127</v>
      </c>
      <c r="F86" s="544" t="s">
        <v>197</v>
      </c>
      <c r="G86" s="544"/>
      <c r="H86" s="552">
        <v>1825.4</v>
      </c>
      <c r="I86" s="607">
        <v>6.8</v>
      </c>
      <c r="J86" s="622">
        <f t="shared" si="3"/>
        <v>0.0037252109126766735</v>
      </c>
      <c r="K86" s="577">
        <f t="shared" si="4"/>
        <v>-1818.6000000000001</v>
      </c>
    </row>
    <row r="87" spans="1:11" ht="15.75" customHeight="1" hidden="1">
      <c r="A87" s="500"/>
      <c r="B87" s="501" t="s">
        <v>124</v>
      </c>
      <c r="C87" s="558">
        <v>909</v>
      </c>
      <c r="D87" s="559" t="s">
        <v>14</v>
      </c>
      <c r="E87" s="559" t="s">
        <v>127</v>
      </c>
      <c r="F87" s="559" t="s">
        <v>76</v>
      </c>
      <c r="G87" s="560"/>
      <c r="H87" s="552">
        <v>1349.37</v>
      </c>
      <c r="I87" s="778">
        <v>0.13213</v>
      </c>
      <c r="J87" s="622">
        <f t="shared" si="3"/>
        <v>9.791976996672522E-05</v>
      </c>
      <c r="K87" s="577">
        <f t="shared" si="4"/>
        <v>-1349.23787</v>
      </c>
    </row>
    <row r="88" spans="1:11" ht="15.75" customHeight="1" hidden="1">
      <c r="A88" s="502"/>
      <c r="B88" s="501" t="s">
        <v>69</v>
      </c>
      <c r="C88" s="558">
        <v>909</v>
      </c>
      <c r="D88" s="559" t="s">
        <v>14</v>
      </c>
      <c r="E88" s="559" t="s">
        <v>127</v>
      </c>
      <c r="F88" s="559" t="s">
        <v>76</v>
      </c>
      <c r="G88" s="560">
        <v>211</v>
      </c>
      <c r="H88" s="552">
        <v>1349.37</v>
      </c>
      <c r="I88" s="607">
        <v>0.13213</v>
      </c>
      <c r="J88" s="622">
        <f t="shared" si="3"/>
        <v>9.791976996672522E-05</v>
      </c>
      <c r="K88" s="577">
        <f t="shared" si="4"/>
        <v>-1349.23787</v>
      </c>
    </row>
    <row r="89" spans="1:11" ht="87" customHeight="1">
      <c r="A89" s="500"/>
      <c r="B89" s="501" t="s">
        <v>95</v>
      </c>
      <c r="C89" s="558">
        <v>909</v>
      </c>
      <c r="D89" s="559" t="s">
        <v>14</v>
      </c>
      <c r="E89" s="559" t="s">
        <v>127</v>
      </c>
      <c r="F89" s="560">
        <v>100</v>
      </c>
      <c r="G89" s="560"/>
      <c r="H89" s="552">
        <f>H90</f>
        <v>1825.4</v>
      </c>
      <c r="I89" s="552">
        <f>I90</f>
        <v>1818.738</v>
      </c>
      <c r="J89" s="622">
        <f t="shared" si="3"/>
        <v>0.9963503889558453</v>
      </c>
      <c r="K89" s="570">
        <f t="shared" si="4"/>
        <v>-6.662000000000035</v>
      </c>
    </row>
    <row r="90" spans="1:11" ht="64.5" customHeight="1">
      <c r="A90" s="502"/>
      <c r="B90" s="501" t="s">
        <v>491</v>
      </c>
      <c r="C90" s="558">
        <v>909</v>
      </c>
      <c r="D90" s="559" t="s">
        <v>14</v>
      </c>
      <c r="E90" s="559" t="s">
        <v>127</v>
      </c>
      <c r="F90" s="560">
        <v>120</v>
      </c>
      <c r="G90" s="560">
        <v>213</v>
      </c>
      <c r="H90" s="552">
        <v>1825.4</v>
      </c>
      <c r="I90" s="552">
        <v>1818.738</v>
      </c>
      <c r="J90" s="622">
        <f t="shared" si="3"/>
        <v>0.9963503889558453</v>
      </c>
      <c r="K90" s="577">
        <f t="shared" si="4"/>
        <v>-6.662000000000035</v>
      </c>
    </row>
    <row r="91" spans="1:11" ht="31.5">
      <c r="A91" s="503"/>
      <c r="B91" s="506" t="s">
        <v>158</v>
      </c>
      <c r="C91" s="551">
        <v>909</v>
      </c>
      <c r="D91" s="544" t="s">
        <v>14</v>
      </c>
      <c r="E91" s="544" t="s">
        <v>127</v>
      </c>
      <c r="F91" s="544" t="s">
        <v>96</v>
      </c>
      <c r="G91" s="544"/>
      <c r="H91" s="552">
        <f>H92</f>
        <v>141.42026</v>
      </c>
      <c r="I91" s="552">
        <f>I97</f>
        <v>141.338</v>
      </c>
      <c r="J91" s="622">
        <f t="shared" si="3"/>
        <v>0.9994183294529368</v>
      </c>
      <c r="K91" s="577">
        <f t="shared" si="4"/>
        <v>-0.08226000000001932</v>
      </c>
    </row>
    <row r="92" spans="1:11" ht="31.5" customHeight="1" hidden="1">
      <c r="A92" s="503"/>
      <c r="B92" s="506" t="s">
        <v>198</v>
      </c>
      <c r="C92" s="551">
        <v>909</v>
      </c>
      <c r="D92" s="544" t="s">
        <v>14</v>
      </c>
      <c r="E92" s="544" t="s">
        <v>127</v>
      </c>
      <c r="F92" s="544" t="s">
        <v>201</v>
      </c>
      <c r="G92" s="544"/>
      <c r="H92" s="552">
        <v>141.42026</v>
      </c>
      <c r="I92" s="778">
        <v>1349.37</v>
      </c>
      <c r="J92" s="779">
        <f t="shared" si="3"/>
        <v>9.541560735357153</v>
      </c>
      <c r="K92" s="607">
        <f t="shared" si="4"/>
        <v>1207.9497399999998</v>
      </c>
    </row>
    <row r="93" spans="1:11" ht="15.75" customHeight="1" hidden="1">
      <c r="A93" s="502"/>
      <c r="B93" s="501" t="s">
        <v>89</v>
      </c>
      <c r="C93" s="551">
        <v>909</v>
      </c>
      <c r="D93" s="544" t="s">
        <v>14</v>
      </c>
      <c r="E93" s="544" t="s">
        <v>127</v>
      </c>
      <c r="F93" s="544" t="s">
        <v>84</v>
      </c>
      <c r="G93" s="544"/>
      <c r="H93" s="552">
        <v>141.42026</v>
      </c>
      <c r="I93" s="607">
        <v>1345.13166</v>
      </c>
      <c r="J93" s="622">
        <f t="shared" si="3"/>
        <v>9.51159091349429</v>
      </c>
      <c r="K93" s="577">
        <f t="shared" si="4"/>
        <v>1203.7114</v>
      </c>
    </row>
    <row r="94" spans="1:11" ht="31.5" customHeight="1" hidden="1">
      <c r="A94" s="502"/>
      <c r="B94" s="501" t="s">
        <v>9</v>
      </c>
      <c r="C94" s="551">
        <v>909</v>
      </c>
      <c r="D94" s="544" t="s">
        <v>14</v>
      </c>
      <c r="E94" s="544" t="s">
        <v>127</v>
      </c>
      <c r="F94" s="544" t="s">
        <v>84</v>
      </c>
      <c r="G94" s="560">
        <v>221</v>
      </c>
      <c r="H94" s="552">
        <v>8.42026</v>
      </c>
      <c r="I94" s="607">
        <v>4.23834</v>
      </c>
      <c r="J94" s="622">
        <f t="shared" si="3"/>
        <v>0.5033502528425488</v>
      </c>
      <c r="K94" s="577">
        <f t="shared" si="4"/>
        <v>-4.181920000000001</v>
      </c>
    </row>
    <row r="95" spans="1:11" ht="47.25" customHeight="1" hidden="1">
      <c r="A95" s="502"/>
      <c r="B95" s="501" t="s">
        <v>10</v>
      </c>
      <c r="C95" s="551">
        <v>909</v>
      </c>
      <c r="D95" s="544" t="s">
        <v>14</v>
      </c>
      <c r="E95" s="544" t="s">
        <v>127</v>
      </c>
      <c r="F95" s="544" t="s">
        <v>84</v>
      </c>
      <c r="G95" s="560">
        <v>222</v>
      </c>
      <c r="H95" s="552">
        <v>20</v>
      </c>
      <c r="I95" s="778">
        <v>419.18240000000003</v>
      </c>
      <c r="J95" s="779">
        <f t="shared" si="3"/>
        <v>20.959120000000002</v>
      </c>
      <c r="K95" s="607">
        <f t="shared" si="4"/>
        <v>399.18240000000003</v>
      </c>
    </row>
    <row r="96" spans="1:11" ht="15.75" customHeight="1" hidden="1">
      <c r="A96" s="502"/>
      <c r="B96" s="501" t="s">
        <v>71</v>
      </c>
      <c r="C96" s="551">
        <v>909</v>
      </c>
      <c r="D96" s="544" t="s">
        <v>14</v>
      </c>
      <c r="E96" s="544" t="s">
        <v>127</v>
      </c>
      <c r="F96" s="544" t="s">
        <v>84</v>
      </c>
      <c r="G96" s="560">
        <v>226</v>
      </c>
      <c r="H96" s="552">
        <v>0</v>
      </c>
      <c r="I96" s="607">
        <v>419.18240000000003</v>
      </c>
      <c r="J96" s="622" t="e">
        <f t="shared" si="3"/>
        <v>#DIV/0!</v>
      </c>
      <c r="K96" s="577">
        <f t="shared" si="4"/>
        <v>419.18240000000003</v>
      </c>
    </row>
    <row r="97" spans="1:11" ht="31.5">
      <c r="A97" s="502"/>
      <c r="B97" s="501" t="s">
        <v>198</v>
      </c>
      <c r="C97" s="551">
        <v>909</v>
      </c>
      <c r="D97" s="544" t="s">
        <v>14</v>
      </c>
      <c r="E97" s="544" t="s">
        <v>127</v>
      </c>
      <c r="F97" s="544" t="s">
        <v>201</v>
      </c>
      <c r="G97" s="560">
        <v>310</v>
      </c>
      <c r="H97" s="552">
        <v>141.389</v>
      </c>
      <c r="I97" s="552">
        <v>141.338</v>
      </c>
      <c r="J97" s="622">
        <f t="shared" si="3"/>
        <v>0.999639293014308</v>
      </c>
      <c r="K97" s="577">
        <f t="shared" si="4"/>
        <v>-0.051000000000016144</v>
      </c>
    </row>
    <row r="98" spans="1:11" ht="15.75">
      <c r="A98" s="685" t="s">
        <v>381</v>
      </c>
      <c r="B98" s="686" t="s">
        <v>18</v>
      </c>
      <c r="C98" s="687">
        <v>909</v>
      </c>
      <c r="D98" s="688" t="s">
        <v>66</v>
      </c>
      <c r="E98" s="688"/>
      <c r="F98" s="688"/>
      <c r="G98" s="734"/>
      <c r="H98" s="692">
        <f aca="true" t="shared" si="5" ref="H98:I100">H99</f>
        <v>60</v>
      </c>
      <c r="I98" s="692">
        <f t="shared" si="5"/>
        <v>0</v>
      </c>
      <c r="J98" s="751">
        <f t="shared" si="3"/>
        <v>0</v>
      </c>
      <c r="K98" s="750">
        <f t="shared" si="4"/>
        <v>-60</v>
      </c>
    </row>
    <row r="99" spans="1:11" s="99" customFormat="1" ht="15.75">
      <c r="A99" s="500" t="s">
        <v>382</v>
      </c>
      <c r="B99" s="670" t="s">
        <v>241</v>
      </c>
      <c r="C99" s="547">
        <v>909</v>
      </c>
      <c r="D99" s="548" t="s">
        <v>66</v>
      </c>
      <c r="E99" s="548" t="s">
        <v>460</v>
      </c>
      <c r="F99" s="548"/>
      <c r="G99" s="671"/>
      <c r="H99" s="549">
        <f t="shared" si="5"/>
        <v>60</v>
      </c>
      <c r="I99" s="549">
        <f t="shared" si="5"/>
        <v>0</v>
      </c>
      <c r="J99" s="622">
        <f t="shared" si="3"/>
        <v>0</v>
      </c>
      <c r="K99" s="577">
        <f t="shared" si="4"/>
        <v>-60</v>
      </c>
    </row>
    <row r="100" spans="1:11" ht="15.75">
      <c r="A100" s="502"/>
      <c r="B100" s="501" t="s">
        <v>98</v>
      </c>
      <c r="C100" s="551">
        <v>909</v>
      </c>
      <c r="D100" s="544" t="s">
        <v>66</v>
      </c>
      <c r="E100" s="544" t="s">
        <v>460</v>
      </c>
      <c r="F100" s="544" t="s">
        <v>97</v>
      </c>
      <c r="G100" s="560"/>
      <c r="H100" s="552">
        <f t="shared" si="5"/>
        <v>60</v>
      </c>
      <c r="I100" s="552">
        <f t="shared" si="5"/>
        <v>0</v>
      </c>
      <c r="J100" s="622">
        <f t="shared" si="3"/>
        <v>0</v>
      </c>
      <c r="K100" s="577">
        <f t="shared" si="4"/>
        <v>-60</v>
      </c>
    </row>
    <row r="101" spans="1:11" ht="15.75">
      <c r="A101" s="502"/>
      <c r="B101" s="501" t="s">
        <v>67</v>
      </c>
      <c r="C101" s="551">
        <v>909</v>
      </c>
      <c r="D101" s="544" t="s">
        <v>14</v>
      </c>
      <c r="E101" s="544" t="s">
        <v>460</v>
      </c>
      <c r="F101" s="544" t="s">
        <v>68</v>
      </c>
      <c r="G101" s="560">
        <v>346</v>
      </c>
      <c r="H101" s="552">
        <v>60</v>
      </c>
      <c r="I101" s="552">
        <v>0</v>
      </c>
      <c r="J101" s="622">
        <f t="shared" si="3"/>
        <v>0</v>
      </c>
      <c r="K101" s="577">
        <f t="shared" si="4"/>
        <v>-60</v>
      </c>
    </row>
    <row r="102" spans="1:11" ht="31.5" customHeight="1" hidden="1">
      <c r="A102" s="503" t="s">
        <v>381</v>
      </c>
      <c r="B102" s="504" t="s">
        <v>18</v>
      </c>
      <c r="C102" s="547">
        <v>909</v>
      </c>
      <c r="D102" s="548" t="s">
        <v>66</v>
      </c>
      <c r="E102" s="548"/>
      <c r="F102" s="548"/>
      <c r="G102" s="548"/>
      <c r="H102" s="570">
        <v>60</v>
      </c>
      <c r="I102" s="552">
        <v>114.89169</v>
      </c>
      <c r="J102" s="622">
        <f t="shared" si="3"/>
        <v>1.9148615</v>
      </c>
      <c r="K102" s="577">
        <f t="shared" si="4"/>
        <v>54.89169</v>
      </c>
    </row>
    <row r="103" spans="1:11" ht="15.75" customHeight="1" hidden="1">
      <c r="A103" s="503" t="s">
        <v>382</v>
      </c>
      <c r="B103" s="504" t="s">
        <v>241</v>
      </c>
      <c r="C103" s="547">
        <v>909</v>
      </c>
      <c r="D103" s="548" t="s">
        <v>66</v>
      </c>
      <c r="E103" s="548" t="s">
        <v>460</v>
      </c>
      <c r="F103" s="548"/>
      <c r="G103" s="548"/>
      <c r="H103" s="570">
        <v>60</v>
      </c>
      <c r="I103" s="577">
        <v>6.44</v>
      </c>
      <c r="J103" s="622">
        <f t="shared" si="3"/>
        <v>0.10733333333333334</v>
      </c>
      <c r="K103" s="577">
        <f t="shared" si="4"/>
        <v>-53.56</v>
      </c>
    </row>
    <row r="104" spans="1:11" ht="15.75" customHeight="1" hidden="1">
      <c r="A104" s="503"/>
      <c r="B104" s="506" t="s">
        <v>98</v>
      </c>
      <c r="C104" s="551">
        <v>909</v>
      </c>
      <c r="D104" s="544" t="s">
        <v>66</v>
      </c>
      <c r="E104" s="544" t="s">
        <v>460</v>
      </c>
      <c r="F104" s="544" t="s">
        <v>97</v>
      </c>
      <c r="G104" s="544"/>
      <c r="H104" s="552">
        <v>60</v>
      </c>
      <c r="I104" s="577">
        <v>10.175</v>
      </c>
      <c r="J104" s="622">
        <f t="shared" si="3"/>
        <v>0.16958333333333334</v>
      </c>
      <c r="K104" s="577">
        <f t="shared" si="4"/>
        <v>-49.825</v>
      </c>
    </row>
    <row r="105" spans="1:11" ht="15.75" customHeight="1" hidden="1">
      <c r="A105" s="503"/>
      <c r="B105" s="506" t="s">
        <v>67</v>
      </c>
      <c r="C105" s="551">
        <v>909</v>
      </c>
      <c r="D105" s="544" t="s">
        <v>66</v>
      </c>
      <c r="E105" s="544" t="s">
        <v>460</v>
      </c>
      <c r="F105" s="544" t="s">
        <v>68</v>
      </c>
      <c r="G105" s="544"/>
      <c r="H105" s="552">
        <v>60</v>
      </c>
      <c r="I105" s="577">
        <v>6</v>
      </c>
      <c r="J105" s="622">
        <f t="shared" si="3"/>
        <v>0.1</v>
      </c>
      <c r="K105" s="577">
        <f t="shared" si="4"/>
        <v>-54</v>
      </c>
    </row>
    <row r="106" spans="1:11" ht="15.75" customHeight="1" hidden="1">
      <c r="A106" s="505"/>
      <c r="B106" s="506" t="s">
        <v>11</v>
      </c>
      <c r="C106" s="551">
        <v>909</v>
      </c>
      <c r="D106" s="544" t="s">
        <v>66</v>
      </c>
      <c r="E106" s="544" t="s">
        <v>460</v>
      </c>
      <c r="F106" s="544" t="s">
        <v>68</v>
      </c>
      <c r="G106" s="544" t="s">
        <v>60</v>
      </c>
      <c r="H106" s="552">
        <v>60</v>
      </c>
      <c r="I106" s="577">
        <v>1.1</v>
      </c>
      <c r="J106" s="622">
        <f t="shared" si="3"/>
        <v>0.018333333333333333</v>
      </c>
      <c r="K106" s="577">
        <f t="shared" si="4"/>
        <v>-58.9</v>
      </c>
    </row>
    <row r="107" spans="1:11" ht="15.75" customHeight="1" hidden="1">
      <c r="A107" s="503" t="s">
        <v>395</v>
      </c>
      <c r="B107" s="504" t="s">
        <v>281</v>
      </c>
      <c r="C107" s="547">
        <v>909</v>
      </c>
      <c r="D107" s="548" t="s">
        <v>236</v>
      </c>
      <c r="E107" s="548"/>
      <c r="F107" s="548" t="s">
        <v>242</v>
      </c>
      <c r="G107" s="548"/>
      <c r="H107" s="570">
        <f>H108+H109</f>
        <v>97.8</v>
      </c>
      <c r="I107" s="577">
        <v>10.98742</v>
      </c>
      <c r="J107" s="622">
        <f t="shared" si="3"/>
        <v>0.11234580777096115</v>
      </c>
      <c r="K107" s="577">
        <f t="shared" si="4"/>
        <v>-86.81258</v>
      </c>
    </row>
    <row r="108" spans="1:11" ht="15.75" customHeight="1" hidden="1">
      <c r="A108" s="503" t="s">
        <v>391</v>
      </c>
      <c r="B108" s="504" t="s">
        <v>280</v>
      </c>
      <c r="C108" s="547">
        <v>909</v>
      </c>
      <c r="D108" s="548" t="s">
        <v>236</v>
      </c>
      <c r="E108" s="548" t="s">
        <v>461</v>
      </c>
      <c r="F108" s="548"/>
      <c r="G108" s="548"/>
      <c r="H108" s="570">
        <v>45</v>
      </c>
      <c r="I108" s="577">
        <v>80.18927000000001</v>
      </c>
      <c r="J108" s="622">
        <f t="shared" si="3"/>
        <v>1.781983777777778</v>
      </c>
      <c r="K108" s="577">
        <f t="shared" si="4"/>
        <v>35.18927000000001</v>
      </c>
    </row>
    <row r="109" spans="1:11" ht="15.75">
      <c r="A109" s="690" t="s">
        <v>395</v>
      </c>
      <c r="B109" s="691" t="s">
        <v>281</v>
      </c>
      <c r="C109" s="687">
        <v>909</v>
      </c>
      <c r="D109" s="688" t="s">
        <v>236</v>
      </c>
      <c r="E109" s="688"/>
      <c r="F109" s="688"/>
      <c r="G109" s="688"/>
      <c r="H109" s="733">
        <f>H110+H111</f>
        <v>52.8</v>
      </c>
      <c r="I109" s="733">
        <f>I110+I111</f>
        <v>46.55</v>
      </c>
      <c r="J109" s="744">
        <f t="shared" si="3"/>
        <v>0.8816287878787878</v>
      </c>
      <c r="K109" s="733">
        <f t="shared" si="4"/>
        <v>-6.25</v>
      </c>
    </row>
    <row r="110" spans="1:11" s="99" customFormat="1" ht="31.5">
      <c r="A110" s="503" t="s">
        <v>391</v>
      </c>
      <c r="B110" s="504" t="s">
        <v>280</v>
      </c>
      <c r="C110" s="547">
        <v>909</v>
      </c>
      <c r="D110" s="548" t="s">
        <v>236</v>
      </c>
      <c r="E110" s="548" t="s">
        <v>461</v>
      </c>
      <c r="F110" s="548"/>
      <c r="G110" s="548"/>
      <c r="H110" s="549">
        <v>45</v>
      </c>
      <c r="I110" s="549">
        <v>38.75</v>
      </c>
      <c r="J110" s="621">
        <f t="shared" si="3"/>
        <v>0.8611111111111112</v>
      </c>
      <c r="K110" s="570">
        <f t="shared" si="4"/>
        <v>-6.25</v>
      </c>
    </row>
    <row r="111" spans="1:11" ht="70.5" customHeight="1">
      <c r="A111" s="503" t="s">
        <v>396</v>
      </c>
      <c r="B111" s="504" t="s">
        <v>112</v>
      </c>
      <c r="C111" s="547">
        <v>909</v>
      </c>
      <c r="D111" s="548" t="s">
        <v>236</v>
      </c>
      <c r="E111" s="548" t="s">
        <v>126</v>
      </c>
      <c r="F111" s="548"/>
      <c r="G111" s="548"/>
      <c r="H111" s="549">
        <v>7.8</v>
      </c>
      <c r="I111" s="549">
        <v>7.8</v>
      </c>
      <c r="J111" s="621">
        <f t="shared" si="3"/>
        <v>1</v>
      </c>
      <c r="K111" s="570">
        <f t="shared" si="4"/>
        <v>0</v>
      </c>
    </row>
    <row r="112" spans="1:11" ht="36" customHeight="1">
      <c r="A112" s="500"/>
      <c r="B112" s="506" t="s">
        <v>158</v>
      </c>
      <c r="C112" s="551">
        <v>909</v>
      </c>
      <c r="D112" s="544" t="s">
        <v>236</v>
      </c>
      <c r="E112" s="544" t="s">
        <v>126</v>
      </c>
      <c r="F112" s="544" t="s">
        <v>96</v>
      </c>
      <c r="G112" s="544"/>
      <c r="H112" s="552">
        <v>7.8</v>
      </c>
      <c r="I112" s="552">
        <v>7.8</v>
      </c>
      <c r="J112" s="622">
        <f t="shared" si="3"/>
        <v>1</v>
      </c>
      <c r="K112" s="577">
        <f t="shared" si="4"/>
        <v>0</v>
      </c>
    </row>
    <row r="113" spans="1:11" ht="15.75" customHeight="1" hidden="1">
      <c r="A113" s="502"/>
      <c r="B113" s="501" t="s">
        <v>9</v>
      </c>
      <c r="C113" s="551">
        <v>909</v>
      </c>
      <c r="D113" s="544" t="s">
        <v>236</v>
      </c>
      <c r="E113" s="544" t="s">
        <v>126</v>
      </c>
      <c r="F113" s="544" t="s">
        <v>84</v>
      </c>
      <c r="G113" s="544" t="s">
        <v>59</v>
      </c>
      <c r="H113" s="541">
        <v>0</v>
      </c>
      <c r="I113" s="577">
        <v>0</v>
      </c>
      <c r="J113" s="622" t="e">
        <f t="shared" si="3"/>
        <v>#DIV/0!</v>
      </c>
      <c r="K113" s="577">
        <f t="shared" si="4"/>
        <v>0</v>
      </c>
    </row>
    <row r="114" spans="1:11" ht="38.25" customHeight="1">
      <c r="A114" s="502"/>
      <c r="B114" s="501" t="s">
        <v>198</v>
      </c>
      <c r="C114" s="551">
        <v>909</v>
      </c>
      <c r="D114" s="544" t="s">
        <v>236</v>
      </c>
      <c r="E114" s="544" t="s">
        <v>126</v>
      </c>
      <c r="F114" s="544" t="s">
        <v>201</v>
      </c>
      <c r="G114" s="544" t="s">
        <v>229</v>
      </c>
      <c r="H114" s="552">
        <v>7.8</v>
      </c>
      <c r="I114" s="552">
        <v>7.8</v>
      </c>
      <c r="J114" s="622">
        <f t="shared" si="3"/>
        <v>1</v>
      </c>
      <c r="K114" s="577">
        <f t="shared" si="4"/>
        <v>0</v>
      </c>
    </row>
    <row r="115" spans="1:11" ht="15.75">
      <c r="A115" s="780" t="s">
        <v>336</v>
      </c>
      <c r="B115" s="781" t="s">
        <v>159</v>
      </c>
      <c r="C115" s="782">
        <v>909</v>
      </c>
      <c r="D115" s="783" t="s">
        <v>160</v>
      </c>
      <c r="E115" s="783"/>
      <c r="F115" s="783"/>
      <c r="G115" s="783"/>
      <c r="H115" s="784">
        <f>H116+H120</f>
        <v>535.308</v>
      </c>
      <c r="I115" s="784">
        <f>I116+I120</f>
        <v>535.307</v>
      </c>
      <c r="J115" s="790">
        <f t="shared" si="3"/>
        <v>0.9999981319165789</v>
      </c>
      <c r="K115" s="791">
        <f t="shared" si="4"/>
        <v>-0.0009999999999763531</v>
      </c>
    </row>
    <row r="116" spans="1:11" ht="15.75">
      <c r="A116" s="709" t="s">
        <v>397</v>
      </c>
      <c r="B116" s="710" t="s">
        <v>161</v>
      </c>
      <c r="C116" s="711">
        <v>909</v>
      </c>
      <c r="D116" s="712" t="s">
        <v>162</v>
      </c>
      <c r="E116" s="712"/>
      <c r="F116" s="712"/>
      <c r="G116" s="712"/>
      <c r="H116" s="787">
        <f aca="true" t="shared" si="6" ref="H116:I118">H117</f>
        <v>127.358</v>
      </c>
      <c r="I116" s="787">
        <f t="shared" si="6"/>
        <v>127.357</v>
      </c>
      <c r="J116" s="744">
        <f t="shared" si="3"/>
        <v>0.9999921481179038</v>
      </c>
      <c r="K116" s="750">
        <f t="shared" si="4"/>
        <v>-0.0010000000000047748</v>
      </c>
    </row>
    <row r="117" spans="1:11" ht="129.75" customHeight="1">
      <c r="A117" s="503" t="s">
        <v>398</v>
      </c>
      <c r="B117" s="789" t="s">
        <v>248</v>
      </c>
      <c r="C117" s="547">
        <v>909</v>
      </c>
      <c r="D117" s="548" t="s">
        <v>162</v>
      </c>
      <c r="E117" s="548" t="s">
        <v>399</v>
      </c>
      <c r="F117" s="548"/>
      <c r="G117" s="548"/>
      <c r="H117" s="570">
        <f t="shared" si="6"/>
        <v>127.358</v>
      </c>
      <c r="I117" s="570">
        <f t="shared" si="6"/>
        <v>127.357</v>
      </c>
      <c r="J117" s="622">
        <f t="shared" si="3"/>
        <v>0.9999921481179038</v>
      </c>
      <c r="K117" s="577">
        <f t="shared" si="4"/>
        <v>-0.0010000000000047748</v>
      </c>
    </row>
    <row r="118" spans="1:11" ht="31.5">
      <c r="A118" s="505"/>
      <c r="B118" s="506" t="s">
        <v>158</v>
      </c>
      <c r="C118" s="551">
        <v>909</v>
      </c>
      <c r="D118" s="544" t="s">
        <v>162</v>
      </c>
      <c r="E118" s="544" t="s">
        <v>399</v>
      </c>
      <c r="F118" s="544" t="s">
        <v>96</v>
      </c>
      <c r="G118" s="544"/>
      <c r="H118" s="577">
        <f t="shared" si="6"/>
        <v>127.358</v>
      </c>
      <c r="I118" s="577">
        <f t="shared" si="6"/>
        <v>127.357</v>
      </c>
      <c r="J118" s="622">
        <f t="shared" si="3"/>
        <v>0.9999921481179038</v>
      </c>
      <c r="K118" s="577">
        <f t="shared" si="4"/>
        <v>-0.0010000000000047748</v>
      </c>
    </row>
    <row r="119" spans="1:11" ht="31.5">
      <c r="A119" s="505"/>
      <c r="B119" s="501" t="s">
        <v>198</v>
      </c>
      <c r="C119" s="551">
        <v>909</v>
      </c>
      <c r="D119" s="544" t="s">
        <v>162</v>
      </c>
      <c r="E119" s="544" t="s">
        <v>399</v>
      </c>
      <c r="F119" s="544" t="s">
        <v>201</v>
      </c>
      <c r="G119" s="544"/>
      <c r="H119" s="577">
        <v>127.358</v>
      </c>
      <c r="I119" s="552">
        <v>127.357</v>
      </c>
      <c r="J119" s="622">
        <f t="shared" si="3"/>
        <v>0.9999921481179038</v>
      </c>
      <c r="K119" s="577">
        <f t="shared" si="4"/>
        <v>-0.0010000000000047748</v>
      </c>
    </row>
    <row r="120" spans="1:11" ht="47.25">
      <c r="A120" s="503" t="s">
        <v>447</v>
      </c>
      <c r="B120" s="504" t="s">
        <v>128</v>
      </c>
      <c r="C120" s="547">
        <v>909</v>
      </c>
      <c r="D120" s="548" t="s">
        <v>400</v>
      </c>
      <c r="E120" s="548" t="s">
        <v>401</v>
      </c>
      <c r="F120" s="548"/>
      <c r="G120" s="548"/>
      <c r="H120" s="570">
        <v>407.95</v>
      </c>
      <c r="I120" s="570">
        <v>407.95</v>
      </c>
      <c r="J120" s="622">
        <f t="shared" si="3"/>
        <v>1</v>
      </c>
      <c r="K120" s="577">
        <f t="shared" si="4"/>
        <v>0</v>
      </c>
    </row>
    <row r="121" spans="1:11" ht="31.5" customHeight="1" hidden="1">
      <c r="A121" s="774" t="s">
        <v>448</v>
      </c>
      <c r="B121" s="775" t="s">
        <v>243</v>
      </c>
      <c r="C121" s="776">
        <v>909</v>
      </c>
      <c r="D121" s="777" t="s">
        <v>22</v>
      </c>
      <c r="E121" s="777" t="s">
        <v>462</v>
      </c>
      <c r="F121" s="777"/>
      <c r="G121" s="777"/>
      <c r="H121" s="788">
        <v>0</v>
      </c>
      <c r="I121" s="618">
        <v>7.5</v>
      </c>
      <c r="J121" s="619" t="e">
        <f t="shared" si="3"/>
        <v>#DIV/0!</v>
      </c>
      <c r="K121" s="620">
        <f t="shared" si="4"/>
        <v>7.5</v>
      </c>
    </row>
    <row r="122" spans="1:11" ht="15.75" customHeight="1" hidden="1">
      <c r="A122" s="503"/>
      <c r="B122" s="506" t="s">
        <v>158</v>
      </c>
      <c r="C122" s="551">
        <v>909</v>
      </c>
      <c r="D122" s="544" t="s">
        <v>22</v>
      </c>
      <c r="E122" s="544" t="s">
        <v>462</v>
      </c>
      <c r="F122" s="544" t="s">
        <v>96</v>
      </c>
      <c r="G122" s="544"/>
      <c r="H122" s="552">
        <v>0</v>
      </c>
      <c r="I122" s="546">
        <v>7.5</v>
      </c>
      <c r="J122" s="542" t="e">
        <f t="shared" si="3"/>
        <v>#DIV/0!</v>
      </c>
      <c r="K122" s="543">
        <f t="shared" si="4"/>
        <v>7.5</v>
      </c>
    </row>
    <row r="123" spans="1:11" ht="31.5" customHeight="1" hidden="1">
      <c r="A123" s="503"/>
      <c r="B123" s="506" t="s">
        <v>198</v>
      </c>
      <c r="C123" s="551">
        <v>909</v>
      </c>
      <c r="D123" s="544" t="s">
        <v>22</v>
      </c>
      <c r="E123" s="544" t="s">
        <v>462</v>
      </c>
      <c r="F123" s="544" t="s">
        <v>201</v>
      </c>
      <c r="G123" s="544"/>
      <c r="H123" s="552">
        <v>0</v>
      </c>
      <c r="I123" s="550">
        <v>0</v>
      </c>
      <c r="J123" s="542" t="e">
        <f t="shared" si="3"/>
        <v>#DIV/0!</v>
      </c>
      <c r="K123" s="543">
        <f t="shared" si="4"/>
        <v>0</v>
      </c>
    </row>
    <row r="124" spans="1:11" ht="47.25" customHeight="1" hidden="1">
      <c r="A124" s="500"/>
      <c r="B124" s="501" t="s">
        <v>89</v>
      </c>
      <c r="C124" s="551">
        <v>909</v>
      </c>
      <c r="D124" s="544" t="s">
        <v>22</v>
      </c>
      <c r="E124" s="544" t="s">
        <v>462</v>
      </c>
      <c r="F124" s="544" t="s">
        <v>84</v>
      </c>
      <c r="G124" s="544"/>
      <c r="H124" s="541">
        <v>0</v>
      </c>
      <c r="I124" s="550">
        <v>0</v>
      </c>
      <c r="J124" s="542" t="e">
        <f t="shared" si="3"/>
        <v>#DIV/0!</v>
      </c>
      <c r="K124" s="543">
        <f t="shared" si="4"/>
        <v>0</v>
      </c>
    </row>
    <row r="125" spans="1:11" ht="63" customHeight="1" hidden="1">
      <c r="A125" s="505"/>
      <c r="B125" s="506" t="s">
        <v>71</v>
      </c>
      <c r="C125" s="551">
        <v>909</v>
      </c>
      <c r="D125" s="544" t="s">
        <v>22</v>
      </c>
      <c r="E125" s="544" t="s">
        <v>462</v>
      </c>
      <c r="F125" s="544" t="s">
        <v>84</v>
      </c>
      <c r="G125" s="544" t="s">
        <v>60</v>
      </c>
      <c r="H125" s="541">
        <v>0</v>
      </c>
      <c r="I125" s="545">
        <v>0</v>
      </c>
      <c r="J125" s="542" t="e">
        <f t="shared" si="3"/>
        <v>#DIV/0!</v>
      </c>
      <c r="K125" s="543">
        <f t="shared" si="4"/>
        <v>0</v>
      </c>
    </row>
    <row r="126" spans="1:11" ht="31.5" customHeight="1" hidden="1">
      <c r="A126" s="505"/>
      <c r="B126" s="506" t="s">
        <v>72</v>
      </c>
      <c r="C126" s="551">
        <v>909</v>
      </c>
      <c r="D126" s="544" t="s">
        <v>22</v>
      </c>
      <c r="E126" s="544" t="s">
        <v>462</v>
      </c>
      <c r="F126" s="544" t="s">
        <v>84</v>
      </c>
      <c r="G126" s="544" t="s">
        <v>62</v>
      </c>
      <c r="H126" s="541">
        <v>0</v>
      </c>
      <c r="I126" s="545">
        <v>0</v>
      </c>
      <c r="J126" s="542" t="e">
        <f t="shared" si="3"/>
        <v>#DIV/0!</v>
      </c>
      <c r="K126" s="543">
        <f t="shared" si="4"/>
        <v>0</v>
      </c>
    </row>
    <row r="127" spans="1:11" ht="31.5" customHeight="1" hidden="1">
      <c r="A127" s="502"/>
      <c r="B127" s="501" t="s">
        <v>73</v>
      </c>
      <c r="C127" s="551">
        <v>909</v>
      </c>
      <c r="D127" s="544" t="s">
        <v>22</v>
      </c>
      <c r="E127" s="544" t="s">
        <v>462</v>
      </c>
      <c r="F127" s="544" t="s">
        <v>84</v>
      </c>
      <c r="G127" s="544" t="s">
        <v>229</v>
      </c>
      <c r="H127" s="541">
        <v>0</v>
      </c>
      <c r="I127" s="545">
        <v>0</v>
      </c>
      <c r="J127" s="542" t="e">
        <f t="shared" si="3"/>
        <v>#DIV/0!</v>
      </c>
      <c r="K127" s="543">
        <f t="shared" si="4"/>
        <v>0</v>
      </c>
    </row>
    <row r="128" spans="1:11" ht="31.5" customHeight="1" hidden="1">
      <c r="A128" s="510"/>
      <c r="B128" s="676" t="s">
        <v>73</v>
      </c>
      <c r="C128" s="571">
        <v>909</v>
      </c>
      <c r="D128" s="554" t="s">
        <v>171</v>
      </c>
      <c r="E128" s="572" t="s">
        <v>462</v>
      </c>
      <c r="F128" s="554" t="s">
        <v>84</v>
      </c>
      <c r="G128" s="555">
        <v>346</v>
      </c>
      <c r="H128" s="541">
        <v>0</v>
      </c>
      <c r="I128" s="545">
        <v>0</v>
      </c>
      <c r="J128" s="542" t="e">
        <f t="shared" si="3"/>
        <v>#DIV/0!</v>
      </c>
      <c r="K128" s="543">
        <f t="shared" si="4"/>
        <v>0</v>
      </c>
    </row>
    <row r="129" spans="1:11" ht="15.75" customHeight="1" hidden="1">
      <c r="A129" s="519" t="s">
        <v>336</v>
      </c>
      <c r="B129" s="520" t="s">
        <v>159</v>
      </c>
      <c r="C129" s="573">
        <v>909</v>
      </c>
      <c r="D129" s="574" t="s">
        <v>160</v>
      </c>
      <c r="E129" s="574"/>
      <c r="F129" s="574"/>
      <c r="G129" s="574"/>
      <c r="H129" s="566">
        <f>H130+H136</f>
        <v>535.3</v>
      </c>
      <c r="I129" s="546">
        <v>0</v>
      </c>
      <c r="J129" s="542">
        <f t="shared" si="3"/>
        <v>0</v>
      </c>
      <c r="K129" s="543">
        <f t="shared" si="4"/>
        <v>-535.3</v>
      </c>
    </row>
    <row r="130" spans="1:11" ht="15.75" customHeight="1" hidden="1">
      <c r="A130" s="503" t="s">
        <v>397</v>
      </c>
      <c r="B130" s="504" t="s">
        <v>161</v>
      </c>
      <c r="C130" s="547">
        <v>909</v>
      </c>
      <c r="D130" s="575" t="s">
        <v>162</v>
      </c>
      <c r="E130" s="548"/>
      <c r="F130" s="548"/>
      <c r="G130" s="548"/>
      <c r="H130" s="570">
        <f>H131</f>
        <v>127.4</v>
      </c>
      <c r="I130" s="550">
        <v>0</v>
      </c>
      <c r="J130" s="542">
        <f t="shared" si="3"/>
        <v>0</v>
      </c>
      <c r="K130" s="543">
        <f t="shared" si="4"/>
        <v>-127.4</v>
      </c>
    </row>
    <row r="131" spans="1:11" ht="15.75" customHeight="1" hidden="1">
      <c r="A131" s="503" t="s">
        <v>398</v>
      </c>
      <c r="B131" s="504" t="s">
        <v>248</v>
      </c>
      <c r="C131" s="547">
        <v>909</v>
      </c>
      <c r="D131" s="575" t="s">
        <v>162</v>
      </c>
      <c r="E131" s="575" t="s">
        <v>399</v>
      </c>
      <c r="F131" s="548"/>
      <c r="G131" s="548"/>
      <c r="H131" s="570">
        <f>H132</f>
        <v>127.4</v>
      </c>
      <c r="I131" s="550">
        <v>0</v>
      </c>
      <c r="J131" s="542">
        <f t="shared" si="3"/>
        <v>0</v>
      </c>
      <c r="K131" s="543">
        <f t="shared" si="4"/>
        <v>-127.4</v>
      </c>
    </row>
    <row r="132" spans="1:11" ht="126" customHeight="1" hidden="1">
      <c r="A132" s="503"/>
      <c r="B132" s="506" t="s">
        <v>158</v>
      </c>
      <c r="C132" s="551">
        <v>909</v>
      </c>
      <c r="D132" s="576" t="s">
        <v>162</v>
      </c>
      <c r="E132" s="576" t="s">
        <v>399</v>
      </c>
      <c r="F132" s="544" t="s">
        <v>96</v>
      </c>
      <c r="G132" s="544"/>
      <c r="H132" s="577">
        <f>H133</f>
        <v>127.4</v>
      </c>
      <c r="I132" s="545">
        <v>0</v>
      </c>
      <c r="J132" s="542">
        <f t="shared" si="3"/>
        <v>0</v>
      </c>
      <c r="K132" s="543">
        <f t="shared" si="4"/>
        <v>-127.4</v>
      </c>
    </row>
    <row r="133" spans="1:11" ht="31.5" customHeight="1" hidden="1">
      <c r="A133" s="503"/>
      <c r="B133" s="506" t="s">
        <v>198</v>
      </c>
      <c r="C133" s="551">
        <v>909</v>
      </c>
      <c r="D133" s="576" t="s">
        <v>162</v>
      </c>
      <c r="E133" s="576" t="s">
        <v>399</v>
      </c>
      <c r="F133" s="544" t="s">
        <v>201</v>
      </c>
      <c r="G133" s="544"/>
      <c r="H133" s="577">
        <v>127.4</v>
      </c>
      <c r="I133" s="545">
        <v>0</v>
      </c>
      <c r="J133" s="542">
        <f t="shared" si="3"/>
        <v>0</v>
      </c>
      <c r="K133" s="543">
        <f t="shared" si="4"/>
        <v>-127.4</v>
      </c>
    </row>
    <row r="134" spans="1:11" ht="31.5" customHeight="1" hidden="1">
      <c r="A134" s="502"/>
      <c r="B134" s="501" t="s">
        <v>89</v>
      </c>
      <c r="C134" s="551">
        <v>909</v>
      </c>
      <c r="D134" s="576" t="s">
        <v>162</v>
      </c>
      <c r="E134" s="576" t="s">
        <v>399</v>
      </c>
      <c r="F134" s="544" t="s">
        <v>84</v>
      </c>
      <c r="G134" s="544"/>
      <c r="H134" s="577">
        <v>225.976</v>
      </c>
      <c r="I134" s="545">
        <v>0</v>
      </c>
      <c r="J134" s="542">
        <f t="shared" si="3"/>
        <v>0</v>
      </c>
      <c r="K134" s="543">
        <f t="shared" si="4"/>
        <v>-225.976</v>
      </c>
    </row>
    <row r="135" spans="1:11" ht="31.5" customHeight="1" hidden="1">
      <c r="A135" s="505"/>
      <c r="B135" s="506" t="s">
        <v>71</v>
      </c>
      <c r="C135" s="551">
        <v>909</v>
      </c>
      <c r="D135" s="576" t="s">
        <v>162</v>
      </c>
      <c r="E135" s="576" t="s">
        <v>399</v>
      </c>
      <c r="F135" s="544" t="s">
        <v>84</v>
      </c>
      <c r="G135" s="544" t="s">
        <v>60</v>
      </c>
      <c r="H135" s="541">
        <v>225.976</v>
      </c>
      <c r="I135" s="545">
        <v>0</v>
      </c>
      <c r="J135" s="542">
        <f t="shared" si="3"/>
        <v>0</v>
      </c>
      <c r="K135" s="543">
        <f t="shared" si="4"/>
        <v>-225.976</v>
      </c>
    </row>
    <row r="136" spans="1:11" ht="15.75" customHeight="1" hidden="1">
      <c r="A136" s="503" t="s">
        <v>447</v>
      </c>
      <c r="B136" s="504" t="s">
        <v>128</v>
      </c>
      <c r="C136" s="547">
        <v>909</v>
      </c>
      <c r="D136" s="575" t="s">
        <v>400</v>
      </c>
      <c r="E136" s="575" t="s">
        <v>401</v>
      </c>
      <c r="F136" s="548"/>
      <c r="G136" s="548"/>
      <c r="H136" s="537">
        <v>407.9</v>
      </c>
      <c r="I136" s="546">
        <v>0</v>
      </c>
      <c r="J136" s="568">
        <f t="shared" si="3"/>
        <v>0</v>
      </c>
      <c r="K136" s="569">
        <f t="shared" si="4"/>
        <v>-407.9</v>
      </c>
    </row>
    <row r="137" spans="1:11" ht="15.75">
      <c r="A137" s="715" t="s">
        <v>402</v>
      </c>
      <c r="B137" s="727" t="s">
        <v>24</v>
      </c>
      <c r="C137" s="724">
        <v>909</v>
      </c>
      <c r="D137" s="698" t="s">
        <v>25</v>
      </c>
      <c r="E137" s="728"/>
      <c r="F137" s="729"/>
      <c r="G137" s="729"/>
      <c r="H137" s="792">
        <f>H138</f>
        <v>21817.5</v>
      </c>
      <c r="I137" s="792">
        <f>I138</f>
        <v>21817.523</v>
      </c>
      <c r="J137" s="749">
        <f t="shared" si="3"/>
        <v>1.0000010541996105</v>
      </c>
      <c r="K137" s="732">
        <f t="shared" si="4"/>
        <v>0.023000000001047738</v>
      </c>
    </row>
    <row r="138" spans="1:11" ht="15.75">
      <c r="A138" s="693" t="s">
        <v>403</v>
      </c>
      <c r="B138" s="726" t="s">
        <v>27</v>
      </c>
      <c r="C138" s="721">
        <v>909</v>
      </c>
      <c r="D138" s="694" t="s">
        <v>28</v>
      </c>
      <c r="E138" s="730"/>
      <c r="F138" s="731"/>
      <c r="G138" s="731" t="s">
        <v>242</v>
      </c>
      <c r="H138" s="722">
        <f>H139</f>
        <v>21817.5</v>
      </c>
      <c r="I138" s="722">
        <f>I139</f>
        <v>21817.523</v>
      </c>
      <c r="J138" s="751">
        <f t="shared" si="3"/>
        <v>1.0000010541996105</v>
      </c>
      <c r="K138" s="750">
        <f t="shared" si="4"/>
        <v>0.023000000001047738</v>
      </c>
    </row>
    <row r="139" spans="1:11" ht="33.75" customHeight="1">
      <c r="A139" s="507" t="s">
        <v>404</v>
      </c>
      <c r="B139" s="522" t="s">
        <v>163</v>
      </c>
      <c r="C139" s="579">
        <v>909</v>
      </c>
      <c r="D139" s="580" t="s">
        <v>28</v>
      </c>
      <c r="E139" s="580" t="s">
        <v>405</v>
      </c>
      <c r="F139" s="582"/>
      <c r="G139" s="582"/>
      <c r="H139" s="581">
        <f>H142</f>
        <v>21817.5</v>
      </c>
      <c r="I139" s="581">
        <f>I142</f>
        <v>21817.523</v>
      </c>
      <c r="J139" s="622">
        <f t="shared" si="3"/>
        <v>1.0000010541996105</v>
      </c>
      <c r="K139" s="577">
        <f t="shared" si="4"/>
        <v>0.023000000001047738</v>
      </c>
    </row>
    <row r="140" spans="1:11" ht="31.5" customHeight="1" hidden="1">
      <c r="A140" s="507"/>
      <c r="B140" s="676" t="s">
        <v>129</v>
      </c>
      <c r="C140" s="553">
        <v>909</v>
      </c>
      <c r="D140" s="554" t="s">
        <v>28</v>
      </c>
      <c r="E140" s="554" t="s">
        <v>405</v>
      </c>
      <c r="F140" s="555">
        <v>200</v>
      </c>
      <c r="G140" s="555"/>
      <c r="H140" s="583">
        <f>H141</f>
        <v>25969.148</v>
      </c>
      <c r="I140" s="552">
        <v>6.748</v>
      </c>
      <c r="J140" s="622">
        <f t="shared" si="3"/>
        <v>0.0002598467997486864</v>
      </c>
      <c r="K140" s="577">
        <f t="shared" si="4"/>
        <v>-25962.4</v>
      </c>
    </row>
    <row r="141" spans="1:11" ht="15.75" customHeight="1" hidden="1">
      <c r="A141" s="510"/>
      <c r="B141" s="506" t="s">
        <v>198</v>
      </c>
      <c r="C141" s="584">
        <v>909</v>
      </c>
      <c r="D141" s="585" t="s">
        <v>28</v>
      </c>
      <c r="E141" s="585" t="s">
        <v>405</v>
      </c>
      <c r="F141" s="586">
        <v>240</v>
      </c>
      <c r="G141" s="586"/>
      <c r="H141" s="587">
        <f>25962.4+I141</f>
        <v>25969.148</v>
      </c>
      <c r="I141" s="577">
        <v>6.748</v>
      </c>
      <c r="J141" s="622">
        <f t="shared" si="3"/>
        <v>0.0002598467997486864</v>
      </c>
      <c r="K141" s="577">
        <f t="shared" si="4"/>
        <v>-25962.4</v>
      </c>
    </row>
    <row r="142" spans="1:11" ht="31.5">
      <c r="A142" s="510"/>
      <c r="B142" s="506" t="s">
        <v>158</v>
      </c>
      <c r="C142" s="553">
        <v>909</v>
      </c>
      <c r="D142" s="554" t="s">
        <v>28</v>
      </c>
      <c r="E142" s="554" t="s">
        <v>405</v>
      </c>
      <c r="F142" s="555">
        <v>244</v>
      </c>
      <c r="G142" s="555"/>
      <c r="H142" s="583">
        <f>H143</f>
        <v>21817.5</v>
      </c>
      <c r="I142" s="583">
        <f>I143</f>
        <v>21817.523</v>
      </c>
      <c r="J142" s="621">
        <f t="shared" si="3"/>
        <v>1.0000010541996105</v>
      </c>
      <c r="K142" s="570">
        <f t="shared" si="4"/>
        <v>0.023000000001047738</v>
      </c>
    </row>
    <row r="143" spans="1:11" ht="31.5">
      <c r="A143" s="510"/>
      <c r="B143" s="501" t="s">
        <v>198</v>
      </c>
      <c r="C143" s="553">
        <v>909</v>
      </c>
      <c r="D143" s="554" t="s">
        <v>28</v>
      </c>
      <c r="E143" s="554" t="s">
        <v>405</v>
      </c>
      <c r="F143" s="555">
        <v>244</v>
      </c>
      <c r="G143" s="555">
        <v>225</v>
      </c>
      <c r="H143" s="583">
        <v>21817.5</v>
      </c>
      <c r="I143" s="556">
        <v>21817.523</v>
      </c>
      <c r="J143" s="622">
        <f t="shared" si="3"/>
        <v>1.0000010541996105</v>
      </c>
      <c r="K143" s="577">
        <f t="shared" si="4"/>
        <v>0.023000000001047738</v>
      </c>
    </row>
    <row r="144" spans="1:11" ht="18" customHeight="1">
      <c r="A144" s="696" t="s">
        <v>410</v>
      </c>
      <c r="B144" s="723" t="s">
        <v>251</v>
      </c>
      <c r="C144" s="724">
        <v>909</v>
      </c>
      <c r="D144" s="698" t="s">
        <v>165</v>
      </c>
      <c r="E144" s="698"/>
      <c r="F144" s="699"/>
      <c r="G144" s="699" t="s">
        <v>60</v>
      </c>
      <c r="H144" s="793">
        <f>H145</f>
        <v>39.825</v>
      </c>
      <c r="I144" s="725">
        <f>I145</f>
        <v>39.8</v>
      </c>
      <c r="J144" s="749">
        <f aca="true" t="shared" si="7" ref="J144:J212">I144/H144</f>
        <v>0.9993722536095416</v>
      </c>
      <c r="K144" s="732">
        <f aca="true" t="shared" si="8" ref="K144:K212">I144-H144</f>
        <v>-0.025000000000005684</v>
      </c>
    </row>
    <row r="145" spans="1:11" ht="47.25">
      <c r="A145" s="693" t="s">
        <v>411</v>
      </c>
      <c r="B145" s="726" t="s">
        <v>252</v>
      </c>
      <c r="C145" s="721">
        <v>909</v>
      </c>
      <c r="D145" s="694" t="s">
        <v>166</v>
      </c>
      <c r="E145" s="694"/>
      <c r="F145" s="695"/>
      <c r="G145" s="695">
        <v>310</v>
      </c>
      <c r="H145" s="689">
        <f>H146</f>
        <v>39.825</v>
      </c>
      <c r="I145" s="689">
        <f>I146</f>
        <v>39.8</v>
      </c>
      <c r="J145" s="744">
        <f t="shared" si="7"/>
        <v>0.9993722536095416</v>
      </c>
      <c r="K145" s="733">
        <f t="shared" si="8"/>
        <v>-0.025000000000005684</v>
      </c>
    </row>
    <row r="146" spans="1:11" ht="69" customHeight="1">
      <c r="A146" s="507" t="s">
        <v>412</v>
      </c>
      <c r="B146" s="521" t="s">
        <v>167</v>
      </c>
      <c r="C146" s="579">
        <v>909</v>
      </c>
      <c r="D146" s="580" t="s">
        <v>166</v>
      </c>
      <c r="E146" s="580" t="s">
        <v>413</v>
      </c>
      <c r="F146" s="580"/>
      <c r="G146" s="582">
        <v>346</v>
      </c>
      <c r="H146" s="537">
        <f>H153</f>
        <v>39.825</v>
      </c>
      <c r="I146" s="537">
        <f>I153</f>
        <v>39.8</v>
      </c>
      <c r="J146" s="621">
        <f t="shared" si="7"/>
        <v>0.9993722536095416</v>
      </c>
      <c r="K146" s="570">
        <f t="shared" si="8"/>
        <v>-0.025000000000005684</v>
      </c>
    </row>
    <row r="147" spans="1:11" ht="31.5" customHeight="1" hidden="1">
      <c r="A147" s="510"/>
      <c r="B147" s="501" t="s">
        <v>71</v>
      </c>
      <c r="C147" s="551">
        <v>909</v>
      </c>
      <c r="D147" s="544" t="s">
        <v>28</v>
      </c>
      <c r="E147" s="544" t="s">
        <v>405</v>
      </c>
      <c r="F147" s="544" t="s">
        <v>84</v>
      </c>
      <c r="G147" s="544" t="s">
        <v>237</v>
      </c>
      <c r="H147" s="541">
        <v>10.2</v>
      </c>
      <c r="I147" s="556">
        <v>24563.872479999998</v>
      </c>
      <c r="J147" s="622">
        <f t="shared" si="7"/>
        <v>2408.222792156863</v>
      </c>
      <c r="K147" s="577">
        <f t="shared" si="8"/>
        <v>24553.672479999997</v>
      </c>
    </row>
    <row r="148" spans="1:11" ht="15.75" customHeight="1" hidden="1">
      <c r="A148" s="523" t="s">
        <v>410</v>
      </c>
      <c r="B148" s="524" t="s">
        <v>251</v>
      </c>
      <c r="C148" s="578" t="s">
        <v>49</v>
      </c>
      <c r="D148" s="578" t="s">
        <v>165</v>
      </c>
      <c r="E148" s="578"/>
      <c r="F148" s="589"/>
      <c r="G148" s="589"/>
      <c r="H148" s="590">
        <f>H149</f>
        <v>39.8</v>
      </c>
      <c r="I148" s="577">
        <v>332.89590999999996</v>
      </c>
      <c r="J148" s="622">
        <f t="shared" si="7"/>
        <v>8.364218844221105</v>
      </c>
      <c r="K148" s="577">
        <f t="shared" si="8"/>
        <v>293.09590999999995</v>
      </c>
    </row>
    <row r="149" spans="1:11" ht="15.75" customHeight="1" hidden="1">
      <c r="A149" s="507" t="s">
        <v>411</v>
      </c>
      <c r="B149" s="521" t="s">
        <v>252</v>
      </c>
      <c r="C149" s="580" t="s">
        <v>49</v>
      </c>
      <c r="D149" s="580" t="s">
        <v>166</v>
      </c>
      <c r="E149" s="580"/>
      <c r="F149" s="582"/>
      <c r="G149" s="582"/>
      <c r="H149" s="591">
        <f>H150</f>
        <v>39.8</v>
      </c>
      <c r="I149" s="577">
        <v>13736.45326</v>
      </c>
      <c r="J149" s="622">
        <f t="shared" si="7"/>
        <v>345.1370165829146</v>
      </c>
      <c r="K149" s="577">
        <f t="shared" si="8"/>
        <v>13696.653260000001</v>
      </c>
    </row>
    <row r="150" spans="1:11" ht="15.75" customHeight="1" hidden="1">
      <c r="A150" s="507" t="s">
        <v>412</v>
      </c>
      <c r="B150" s="521" t="s">
        <v>167</v>
      </c>
      <c r="C150" s="580" t="s">
        <v>49</v>
      </c>
      <c r="D150" s="580" t="s">
        <v>166</v>
      </c>
      <c r="E150" s="580" t="s">
        <v>413</v>
      </c>
      <c r="F150" s="582"/>
      <c r="G150" s="582"/>
      <c r="H150" s="591">
        <f>H151</f>
        <v>39.8</v>
      </c>
      <c r="I150" s="577">
        <v>10320.34591</v>
      </c>
      <c r="J150" s="622">
        <f t="shared" si="7"/>
        <v>259.30517361809046</v>
      </c>
      <c r="K150" s="577">
        <f t="shared" si="8"/>
        <v>10280.54591</v>
      </c>
    </row>
    <row r="151" spans="1:11" ht="15.75" customHeight="1" hidden="1">
      <c r="A151" s="507"/>
      <c r="B151" s="676" t="s">
        <v>129</v>
      </c>
      <c r="C151" s="554" t="s">
        <v>49</v>
      </c>
      <c r="D151" s="554" t="s">
        <v>166</v>
      </c>
      <c r="E151" s="554" t="s">
        <v>413</v>
      </c>
      <c r="F151" s="555">
        <v>200</v>
      </c>
      <c r="G151" s="582"/>
      <c r="H151" s="556">
        <f>H152</f>
        <v>39.8</v>
      </c>
      <c r="I151" s="577">
        <v>166.561</v>
      </c>
      <c r="J151" s="622">
        <f t="shared" si="7"/>
        <v>4.184949748743719</v>
      </c>
      <c r="K151" s="577">
        <f t="shared" si="8"/>
        <v>126.76100000000001</v>
      </c>
    </row>
    <row r="152" spans="1:11" ht="31.5" customHeight="1" hidden="1">
      <c r="A152" s="510"/>
      <c r="B152" s="506" t="s">
        <v>198</v>
      </c>
      <c r="C152" s="554" t="s">
        <v>49</v>
      </c>
      <c r="D152" s="554" t="s">
        <v>166</v>
      </c>
      <c r="E152" s="554" t="s">
        <v>413</v>
      </c>
      <c r="F152" s="554" t="s">
        <v>201</v>
      </c>
      <c r="G152" s="555"/>
      <c r="H152" s="541">
        <v>39.8</v>
      </c>
      <c r="I152" s="577">
        <v>7.6164</v>
      </c>
      <c r="J152" s="622">
        <f t="shared" si="7"/>
        <v>0.1913668341708543</v>
      </c>
      <c r="K152" s="577">
        <f t="shared" si="8"/>
        <v>-32.1836</v>
      </c>
    </row>
    <row r="153" spans="1:11" ht="31.5">
      <c r="A153" s="510"/>
      <c r="B153" s="506" t="s">
        <v>158</v>
      </c>
      <c r="C153" s="554" t="s">
        <v>49</v>
      </c>
      <c r="D153" s="554" t="s">
        <v>166</v>
      </c>
      <c r="E153" s="554" t="s">
        <v>413</v>
      </c>
      <c r="F153" s="554" t="s">
        <v>84</v>
      </c>
      <c r="G153" s="555"/>
      <c r="H153" s="541">
        <f>H154</f>
        <v>39.825</v>
      </c>
      <c r="I153" s="541">
        <f>I154</f>
        <v>39.8</v>
      </c>
      <c r="J153" s="622">
        <f t="shared" si="7"/>
        <v>0.9993722536095416</v>
      </c>
      <c r="K153" s="570">
        <f t="shared" si="8"/>
        <v>-0.025000000000005684</v>
      </c>
    </row>
    <row r="154" spans="1:11" ht="31.5">
      <c r="A154" s="510"/>
      <c r="B154" s="501" t="s">
        <v>198</v>
      </c>
      <c r="C154" s="554" t="s">
        <v>49</v>
      </c>
      <c r="D154" s="554" t="s">
        <v>166</v>
      </c>
      <c r="E154" s="554" t="s">
        <v>413</v>
      </c>
      <c r="F154" s="554" t="s">
        <v>84</v>
      </c>
      <c r="G154" s="555">
        <v>226</v>
      </c>
      <c r="H154" s="541">
        <v>39.825</v>
      </c>
      <c r="I154" s="556">
        <v>39.8</v>
      </c>
      <c r="J154" s="622">
        <f>I154/H154</f>
        <v>0.9993722536095416</v>
      </c>
      <c r="K154" s="577">
        <f t="shared" si="8"/>
        <v>-0.025000000000005684</v>
      </c>
    </row>
    <row r="155" spans="1:11" ht="15.75">
      <c r="A155" s="696" t="s">
        <v>414</v>
      </c>
      <c r="B155" s="697" t="s">
        <v>29</v>
      </c>
      <c r="C155" s="698" t="s">
        <v>49</v>
      </c>
      <c r="D155" s="698" t="s">
        <v>30</v>
      </c>
      <c r="E155" s="698"/>
      <c r="F155" s="698"/>
      <c r="G155" s="699"/>
      <c r="H155" s="700">
        <f>H156+H168+H172</f>
        <v>380.2219999999999</v>
      </c>
      <c r="I155" s="700">
        <f>I156+I168+I172</f>
        <v>380.2219999999999</v>
      </c>
      <c r="J155" s="797">
        <f aca="true" t="shared" si="9" ref="J155:J168">I155/H155</f>
        <v>1</v>
      </c>
      <c r="K155" s="791">
        <f t="shared" si="8"/>
        <v>0</v>
      </c>
    </row>
    <row r="156" spans="1:11" s="99" customFormat="1" ht="31.5">
      <c r="A156" s="693" t="s">
        <v>415</v>
      </c>
      <c r="B156" s="686" t="s">
        <v>88</v>
      </c>
      <c r="C156" s="694" t="s">
        <v>49</v>
      </c>
      <c r="D156" s="694" t="s">
        <v>87</v>
      </c>
      <c r="E156" s="694"/>
      <c r="F156" s="694"/>
      <c r="G156" s="695"/>
      <c r="H156" s="689">
        <f aca="true" t="shared" si="10" ref="H156:I158">H157</f>
        <v>3.722</v>
      </c>
      <c r="I156" s="689">
        <f t="shared" si="10"/>
        <v>3.722</v>
      </c>
      <c r="J156" s="744">
        <f t="shared" si="9"/>
        <v>1</v>
      </c>
      <c r="K156" s="733">
        <f t="shared" si="8"/>
        <v>0</v>
      </c>
    </row>
    <row r="157" spans="1:11" ht="94.5">
      <c r="A157" s="507" t="s">
        <v>416</v>
      </c>
      <c r="B157" s="670" t="s">
        <v>168</v>
      </c>
      <c r="C157" s="580" t="s">
        <v>49</v>
      </c>
      <c r="D157" s="580" t="s">
        <v>87</v>
      </c>
      <c r="E157" s="580" t="s">
        <v>417</v>
      </c>
      <c r="F157" s="580"/>
      <c r="G157" s="582"/>
      <c r="H157" s="537">
        <f t="shared" si="10"/>
        <v>3.722</v>
      </c>
      <c r="I157" s="537">
        <f t="shared" si="10"/>
        <v>3.722</v>
      </c>
      <c r="J157" s="621">
        <f t="shared" si="9"/>
        <v>1</v>
      </c>
      <c r="K157" s="570">
        <f t="shared" si="8"/>
        <v>0</v>
      </c>
    </row>
    <row r="158" spans="1:11" ht="31.5">
      <c r="A158" s="510"/>
      <c r="B158" s="506" t="s">
        <v>158</v>
      </c>
      <c r="C158" s="554" t="s">
        <v>49</v>
      </c>
      <c r="D158" s="554" t="s">
        <v>87</v>
      </c>
      <c r="E158" s="554" t="s">
        <v>417</v>
      </c>
      <c r="F158" s="554" t="s">
        <v>96</v>
      </c>
      <c r="G158" s="555"/>
      <c r="H158" s="541">
        <f t="shared" si="10"/>
        <v>3.722</v>
      </c>
      <c r="I158" s="541">
        <f t="shared" si="10"/>
        <v>3.722</v>
      </c>
      <c r="J158" s="622">
        <f t="shared" si="9"/>
        <v>1</v>
      </c>
      <c r="K158" s="577">
        <f t="shared" si="8"/>
        <v>0</v>
      </c>
    </row>
    <row r="159" spans="1:11" ht="31.5">
      <c r="A159" s="510"/>
      <c r="B159" s="501" t="s">
        <v>198</v>
      </c>
      <c r="C159" s="554" t="s">
        <v>49</v>
      </c>
      <c r="D159" s="554" t="s">
        <v>87</v>
      </c>
      <c r="E159" s="554" t="s">
        <v>417</v>
      </c>
      <c r="F159" s="554" t="s">
        <v>201</v>
      </c>
      <c r="G159" s="555">
        <v>346</v>
      </c>
      <c r="H159" s="541">
        <v>3.722</v>
      </c>
      <c r="I159" s="556">
        <v>3.722</v>
      </c>
      <c r="J159" s="622">
        <f t="shared" si="9"/>
        <v>1</v>
      </c>
      <c r="K159" s="577">
        <f t="shared" si="8"/>
        <v>0</v>
      </c>
    </row>
    <row r="160" spans="1:11" ht="31.5" customHeight="1" hidden="1">
      <c r="A160" s="519" t="s">
        <v>414</v>
      </c>
      <c r="B160" s="520" t="s">
        <v>29</v>
      </c>
      <c r="C160" s="573">
        <v>909</v>
      </c>
      <c r="D160" s="574" t="s">
        <v>30</v>
      </c>
      <c r="E160" s="574"/>
      <c r="F160" s="574"/>
      <c r="G160" s="574"/>
      <c r="H160" s="795">
        <f>H161+H167+H176</f>
        <v>380.1</v>
      </c>
      <c r="I160" s="796">
        <v>160</v>
      </c>
      <c r="J160" s="622">
        <f t="shared" si="9"/>
        <v>0.42094185740594575</v>
      </c>
      <c r="K160" s="620">
        <f t="shared" si="8"/>
        <v>-220.10000000000002</v>
      </c>
    </row>
    <row r="161" spans="1:11" ht="15.75" customHeight="1" hidden="1">
      <c r="A161" s="503" t="s">
        <v>415</v>
      </c>
      <c r="B161" s="504" t="s">
        <v>88</v>
      </c>
      <c r="C161" s="547">
        <v>909</v>
      </c>
      <c r="D161" s="593" t="s">
        <v>87</v>
      </c>
      <c r="E161" s="593"/>
      <c r="F161" s="593"/>
      <c r="G161" s="593"/>
      <c r="H161" s="549">
        <f>H162</f>
        <v>3.7</v>
      </c>
      <c r="I161" s="546">
        <v>160</v>
      </c>
      <c r="J161" s="622">
        <f t="shared" si="9"/>
        <v>43.24324324324324</v>
      </c>
      <c r="K161" s="543">
        <f t="shared" si="8"/>
        <v>156.3</v>
      </c>
    </row>
    <row r="162" spans="1:11" ht="31.5" customHeight="1" hidden="1">
      <c r="A162" s="503" t="s">
        <v>416</v>
      </c>
      <c r="B162" s="504" t="s">
        <v>168</v>
      </c>
      <c r="C162" s="547">
        <v>909</v>
      </c>
      <c r="D162" s="593" t="s">
        <v>87</v>
      </c>
      <c r="E162" s="593" t="s">
        <v>417</v>
      </c>
      <c r="F162" s="593"/>
      <c r="G162" s="593"/>
      <c r="H162" s="549">
        <f>H163</f>
        <v>3.7</v>
      </c>
      <c r="I162" s="588">
        <v>0</v>
      </c>
      <c r="J162" s="622">
        <f t="shared" si="9"/>
        <v>0</v>
      </c>
      <c r="K162" s="538">
        <f t="shared" si="8"/>
        <v>-3.7</v>
      </c>
    </row>
    <row r="163" spans="1:11" ht="31.5" customHeight="1" hidden="1">
      <c r="A163" s="503"/>
      <c r="B163" s="506" t="s">
        <v>158</v>
      </c>
      <c r="C163" s="551">
        <v>909</v>
      </c>
      <c r="D163" s="594" t="s">
        <v>87</v>
      </c>
      <c r="E163" s="594" t="s">
        <v>417</v>
      </c>
      <c r="F163" s="594" t="s">
        <v>96</v>
      </c>
      <c r="G163" s="594"/>
      <c r="H163" s="552">
        <f>H164</f>
        <v>3.7</v>
      </c>
      <c r="I163" s="588">
        <v>0</v>
      </c>
      <c r="J163" s="622">
        <f t="shared" si="9"/>
        <v>0</v>
      </c>
      <c r="K163" s="538">
        <f t="shared" si="8"/>
        <v>-3.7</v>
      </c>
    </row>
    <row r="164" spans="1:11" ht="63" customHeight="1" hidden="1">
      <c r="A164" s="503"/>
      <c r="B164" s="506" t="s">
        <v>235</v>
      </c>
      <c r="C164" s="551">
        <v>909</v>
      </c>
      <c r="D164" s="594" t="s">
        <v>87</v>
      </c>
      <c r="E164" s="594" t="s">
        <v>417</v>
      </c>
      <c r="F164" s="594" t="s">
        <v>201</v>
      </c>
      <c r="G164" s="594"/>
      <c r="H164" s="552">
        <v>3.7</v>
      </c>
      <c r="I164" s="557">
        <v>0</v>
      </c>
      <c r="J164" s="622">
        <f t="shared" si="9"/>
        <v>0</v>
      </c>
      <c r="K164" s="543">
        <f t="shared" si="8"/>
        <v>-3.7</v>
      </c>
    </row>
    <row r="165" spans="1:11" ht="31.5" customHeight="1" hidden="1">
      <c r="A165" s="502"/>
      <c r="B165" s="501" t="s">
        <v>89</v>
      </c>
      <c r="C165" s="551">
        <v>909</v>
      </c>
      <c r="D165" s="594" t="s">
        <v>87</v>
      </c>
      <c r="E165" s="594" t="s">
        <v>417</v>
      </c>
      <c r="F165" s="594" t="s">
        <v>84</v>
      </c>
      <c r="G165" s="594"/>
      <c r="H165" s="541">
        <v>54</v>
      </c>
      <c r="I165" s="557">
        <v>0</v>
      </c>
      <c r="J165" s="622">
        <f t="shared" si="9"/>
        <v>0</v>
      </c>
      <c r="K165" s="543">
        <f t="shared" si="8"/>
        <v>-54</v>
      </c>
    </row>
    <row r="166" spans="1:11" ht="47.25" customHeight="1" hidden="1">
      <c r="A166" s="505"/>
      <c r="B166" s="506" t="s">
        <v>71</v>
      </c>
      <c r="C166" s="551">
        <v>909</v>
      </c>
      <c r="D166" s="594" t="s">
        <v>87</v>
      </c>
      <c r="E166" s="594" t="s">
        <v>417</v>
      </c>
      <c r="F166" s="594" t="s">
        <v>84</v>
      </c>
      <c r="G166" s="594" t="s">
        <v>60</v>
      </c>
      <c r="H166" s="541">
        <v>54</v>
      </c>
      <c r="I166" s="557">
        <v>0</v>
      </c>
      <c r="J166" s="622">
        <f t="shared" si="9"/>
        <v>0</v>
      </c>
      <c r="K166" s="543">
        <f t="shared" si="8"/>
        <v>-54</v>
      </c>
    </row>
    <row r="167" spans="1:11" ht="15.75" customHeight="1" hidden="1">
      <c r="A167" s="503" t="s">
        <v>418</v>
      </c>
      <c r="B167" s="504" t="s">
        <v>182</v>
      </c>
      <c r="C167" s="547">
        <v>909</v>
      </c>
      <c r="D167" s="548" t="s">
        <v>31</v>
      </c>
      <c r="E167" s="548"/>
      <c r="F167" s="548"/>
      <c r="G167" s="548"/>
      <c r="H167" s="627">
        <f>H169</f>
        <v>90</v>
      </c>
      <c r="I167" s="567">
        <v>0</v>
      </c>
      <c r="J167" s="622">
        <f t="shared" si="9"/>
        <v>0</v>
      </c>
      <c r="K167" s="569">
        <f t="shared" si="8"/>
        <v>-90</v>
      </c>
    </row>
    <row r="168" spans="1:11" ht="15.75" customHeight="1">
      <c r="A168" s="690" t="s">
        <v>418</v>
      </c>
      <c r="B168" s="691" t="s">
        <v>182</v>
      </c>
      <c r="C168" s="687">
        <v>909</v>
      </c>
      <c r="D168" s="688" t="s">
        <v>31</v>
      </c>
      <c r="E168" s="688"/>
      <c r="F168" s="688"/>
      <c r="G168" s="688"/>
      <c r="H168" s="692">
        <f aca="true" t="shared" si="11" ref="H168:I170">H169</f>
        <v>90</v>
      </c>
      <c r="I168" s="692">
        <f t="shared" si="11"/>
        <v>90</v>
      </c>
      <c r="J168" s="744">
        <f t="shared" si="9"/>
        <v>1</v>
      </c>
      <c r="K168" s="733">
        <v>0</v>
      </c>
    </row>
    <row r="169" spans="1:11" ht="47.25">
      <c r="A169" s="503" t="s">
        <v>419</v>
      </c>
      <c r="B169" s="504" t="s">
        <v>133</v>
      </c>
      <c r="C169" s="547">
        <v>909</v>
      </c>
      <c r="D169" s="548" t="s">
        <v>31</v>
      </c>
      <c r="E169" s="548" t="s">
        <v>420</v>
      </c>
      <c r="F169" s="548"/>
      <c r="G169" s="548"/>
      <c r="H169" s="549">
        <f t="shared" si="11"/>
        <v>90</v>
      </c>
      <c r="I169" s="549">
        <f t="shared" si="11"/>
        <v>90</v>
      </c>
      <c r="J169" s="621">
        <f t="shared" si="7"/>
        <v>1</v>
      </c>
      <c r="K169" s="570">
        <f t="shared" si="8"/>
        <v>0</v>
      </c>
    </row>
    <row r="170" spans="1:11" ht="31.5">
      <c r="A170" s="503"/>
      <c r="B170" s="506" t="s">
        <v>158</v>
      </c>
      <c r="C170" s="551">
        <v>909</v>
      </c>
      <c r="D170" s="544" t="s">
        <v>31</v>
      </c>
      <c r="E170" s="544" t="s">
        <v>420</v>
      </c>
      <c r="F170" s="544" t="s">
        <v>96</v>
      </c>
      <c r="G170" s="544"/>
      <c r="H170" s="552">
        <f t="shared" si="11"/>
        <v>90</v>
      </c>
      <c r="I170" s="552">
        <f t="shared" si="11"/>
        <v>90</v>
      </c>
      <c r="J170" s="622">
        <f t="shared" si="7"/>
        <v>1</v>
      </c>
      <c r="K170" s="577">
        <f t="shared" si="8"/>
        <v>0</v>
      </c>
    </row>
    <row r="171" spans="1:11" ht="33.75" customHeight="1">
      <c r="A171" s="503"/>
      <c r="B171" s="506" t="s">
        <v>198</v>
      </c>
      <c r="C171" s="551">
        <v>909</v>
      </c>
      <c r="D171" s="544" t="s">
        <v>31</v>
      </c>
      <c r="E171" s="544" t="s">
        <v>420</v>
      </c>
      <c r="F171" s="544" t="s">
        <v>201</v>
      </c>
      <c r="G171" s="544"/>
      <c r="H171" s="552">
        <v>90</v>
      </c>
      <c r="I171" s="552">
        <v>90</v>
      </c>
      <c r="J171" s="622">
        <f t="shared" si="7"/>
        <v>1</v>
      </c>
      <c r="K171" s="577">
        <f t="shared" si="8"/>
        <v>0</v>
      </c>
    </row>
    <row r="172" spans="1:11" ht="15.75">
      <c r="A172" s="685" t="s">
        <v>421</v>
      </c>
      <c r="B172" s="686" t="s">
        <v>169</v>
      </c>
      <c r="C172" s="687">
        <v>909</v>
      </c>
      <c r="D172" s="688" t="s">
        <v>171</v>
      </c>
      <c r="E172" s="688"/>
      <c r="F172" s="688"/>
      <c r="G172" s="688"/>
      <c r="H172" s="689">
        <f>H173+H215+H218+H231+H238+H243</f>
        <v>286.49999999999994</v>
      </c>
      <c r="I172" s="689">
        <f>I173+I215+I218+I231+I238+I243</f>
        <v>286.49999999999994</v>
      </c>
      <c r="J172" s="744">
        <f t="shared" si="7"/>
        <v>1</v>
      </c>
      <c r="K172" s="733">
        <f t="shared" si="8"/>
        <v>0</v>
      </c>
    </row>
    <row r="173" spans="1:11" ht="54.75" customHeight="1">
      <c r="A173" s="503" t="s">
        <v>408</v>
      </c>
      <c r="B173" s="504" t="s">
        <v>128</v>
      </c>
      <c r="C173" s="547">
        <v>909</v>
      </c>
      <c r="D173" s="548" t="s">
        <v>171</v>
      </c>
      <c r="E173" s="548" t="s">
        <v>409</v>
      </c>
      <c r="F173" s="548"/>
      <c r="G173" s="548" t="s">
        <v>60</v>
      </c>
      <c r="H173" s="537">
        <f>H213</f>
        <v>88.5</v>
      </c>
      <c r="I173" s="537">
        <f>I213</f>
        <v>88.5</v>
      </c>
      <c r="J173" s="621">
        <f t="shared" si="7"/>
        <v>1</v>
      </c>
      <c r="K173" s="570">
        <f t="shared" si="8"/>
        <v>0</v>
      </c>
    </row>
    <row r="174" spans="1:11" ht="31.5" customHeight="1" hidden="1">
      <c r="A174" s="505"/>
      <c r="B174" s="506" t="s">
        <v>11</v>
      </c>
      <c r="C174" s="551">
        <v>909</v>
      </c>
      <c r="D174" s="544" t="s">
        <v>31</v>
      </c>
      <c r="E174" s="544" t="s">
        <v>255</v>
      </c>
      <c r="F174" s="544" t="s">
        <v>84</v>
      </c>
      <c r="G174" s="544" t="s">
        <v>61</v>
      </c>
      <c r="H174" s="537">
        <v>0</v>
      </c>
      <c r="I174" s="552">
        <v>28</v>
      </c>
      <c r="J174" s="621" t="e">
        <f t="shared" si="7"/>
        <v>#DIV/0!</v>
      </c>
      <c r="K174" s="570">
        <f t="shared" si="8"/>
        <v>28</v>
      </c>
    </row>
    <row r="175" spans="1:11" ht="15.75" customHeight="1" hidden="1">
      <c r="A175" s="505"/>
      <c r="B175" s="506" t="s">
        <v>73</v>
      </c>
      <c r="C175" s="551">
        <v>909</v>
      </c>
      <c r="D175" s="544" t="s">
        <v>31</v>
      </c>
      <c r="E175" s="544" t="s">
        <v>255</v>
      </c>
      <c r="F175" s="544" t="s">
        <v>84</v>
      </c>
      <c r="G175" s="544" t="s">
        <v>229</v>
      </c>
      <c r="H175" s="537">
        <v>0</v>
      </c>
      <c r="I175" s="577">
        <v>28</v>
      </c>
      <c r="J175" s="621" t="e">
        <f t="shared" si="7"/>
        <v>#DIV/0!</v>
      </c>
      <c r="K175" s="570">
        <f t="shared" si="8"/>
        <v>28</v>
      </c>
    </row>
    <row r="176" spans="1:11" ht="15.75" customHeight="1" hidden="1">
      <c r="A176" s="525" t="s">
        <v>421</v>
      </c>
      <c r="B176" s="526" t="s">
        <v>169</v>
      </c>
      <c r="C176" s="595">
        <v>909</v>
      </c>
      <c r="D176" s="596" t="s">
        <v>171</v>
      </c>
      <c r="E176" s="596"/>
      <c r="F176" s="596"/>
      <c r="G176" s="596"/>
      <c r="H176" s="597">
        <f>H177+H182+H187+H192+H197+H202</f>
        <v>286.40000000000003</v>
      </c>
      <c r="I176" s="549">
        <v>0</v>
      </c>
      <c r="J176" s="621">
        <f t="shared" si="7"/>
        <v>0</v>
      </c>
      <c r="K176" s="570">
        <f t="shared" si="8"/>
        <v>-286.40000000000003</v>
      </c>
    </row>
    <row r="177" spans="1:11" ht="47.25" customHeight="1" hidden="1">
      <c r="A177" s="503" t="s">
        <v>408</v>
      </c>
      <c r="B177" s="504" t="s">
        <v>128</v>
      </c>
      <c r="C177" s="547">
        <v>909</v>
      </c>
      <c r="D177" s="548" t="s">
        <v>171</v>
      </c>
      <c r="E177" s="548" t="s">
        <v>409</v>
      </c>
      <c r="F177" s="548"/>
      <c r="G177" s="548"/>
      <c r="H177" s="549">
        <f>H178</f>
        <v>88.5</v>
      </c>
      <c r="I177" s="552">
        <v>0</v>
      </c>
      <c r="J177" s="621">
        <f t="shared" si="7"/>
        <v>0</v>
      </c>
      <c r="K177" s="570">
        <f t="shared" si="8"/>
        <v>-88.5</v>
      </c>
    </row>
    <row r="178" spans="1:11" ht="31.5" customHeight="1" hidden="1">
      <c r="A178" s="503"/>
      <c r="B178" s="506" t="s">
        <v>158</v>
      </c>
      <c r="C178" s="551">
        <v>909</v>
      </c>
      <c r="D178" s="544" t="s">
        <v>171</v>
      </c>
      <c r="E178" s="544" t="s">
        <v>409</v>
      </c>
      <c r="F178" s="544" t="s">
        <v>96</v>
      </c>
      <c r="G178" s="544"/>
      <c r="H178" s="552">
        <f>H179</f>
        <v>88.5</v>
      </c>
      <c r="I178" s="552">
        <v>0</v>
      </c>
      <c r="J178" s="621">
        <f t="shared" si="7"/>
        <v>0</v>
      </c>
      <c r="K178" s="570">
        <f t="shared" si="8"/>
        <v>-88.5</v>
      </c>
    </row>
    <row r="179" spans="1:11" ht="31.5" customHeight="1" hidden="1">
      <c r="A179" s="503"/>
      <c r="B179" s="506" t="s">
        <v>198</v>
      </c>
      <c r="C179" s="551">
        <v>909</v>
      </c>
      <c r="D179" s="544" t="s">
        <v>171</v>
      </c>
      <c r="E179" s="544" t="s">
        <v>409</v>
      </c>
      <c r="F179" s="544" t="s">
        <v>201</v>
      </c>
      <c r="G179" s="544"/>
      <c r="H179" s="552">
        <v>88.5</v>
      </c>
      <c r="I179" s="552">
        <v>0</v>
      </c>
      <c r="J179" s="621">
        <f t="shared" si="7"/>
        <v>0</v>
      </c>
      <c r="K179" s="570">
        <f t="shared" si="8"/>
        <v>-88.5</v>
      </c>
    </row>
    <row r="180" spans="1:11" ht="31.5" customHeight="1" hidden="1">
      <c r="A180" s="502"/>
      <c r="B180" s="501" t="s">
        <v>89</v>
      </c>
      <c r="C180" s="551">
        <v>909</v>
      </c>
      <c r="D180" s="544" t="s">
        <v>171</v>
      </c>
      <c r="E180" s="544" t="s">
        <v>409</v>
      </c>
      <c r="F180" s="544" t="s">
        <v>84</v>
      </c>
      <c r="G180" s="544"/>
      <c r="H180" s="552">
        <v>260</v>
      </c>
      <c r="I180" s="552">
        <v>0</v>
      </c>
      <c r="J180" s="621">
        <f t="shared" si="7"/>
        <v>0</v>
      </c>
      <c r="K180" s="570">
        <f t="shared" si="8"/>
        <v>-260</v>
      </c>
    </row>
    <row r="181" spans="1:11" ht="15.75" customHeight="1" hidden="1">
      <c r="A181" s="505"/>
      <c r="B181" s="506" t="s">
        <v>71</v>
      </c>
      <c r="C181" s="551">
        <v>909</v>
      </c>
      <c r="D181" s="544" t="s">
        <v>171</v>
      </c>
      <c r="E181" s="544" t="s">
        <v>409</v>
      </c>
      <c r="F181" s="544" t="s">
        <v>84</v>
      </c>
      <c r="G181" s="544" t="s">
        <v>60</v>
      </c>
      <c r="H181" s="541">
        <v>260</v>
      </c>
      <c r="I181" s="577">
        <v>0</v>
      </c>
      <c r="J181" s="621">
        <f t="shared" si="7"/>
        <v>0</v>
      </c>
      <c r="K181" s="570">
        <f t="shared" si="8"/>
        <v>-260</v>
      </c>
    </row>
    <row r="182" spans="1:11" ht="15.75" customHeight="1" hidden="1">
      <c r="A182" s="503" t="s">
        <v>422</v>
      </c>
      <c r="B182" s="504" t="s">
        <v>130</v>
      </c>
      <c r="C182" s="547">
        <v>909</v>
      </c>
      <c r="D182" s="548" t="s">
        <v>171</v>
      </c>
      <c r="E182" s="548" t="s">
        <v>423</v>
      </c>
      <c r="F182" s="548"/>
      <c r="G182" s="548"/>
      <c r="H182" s="570">
        <f>H183</f>
        <v>39.8</v>
      </c>
      <c r="I182" s="549">
        <v>0</v>
      </c>
      <c r="J182" s="621">
        <f t="shared" si="7"/>
        <v>0</v>
      </c>
      <c r="K182" s="570">
        <f t="shared" si="8"/>
        <v>-39.8</v>
      </c>
    </row>
    <row r="183" spans="1:11" ht="47.25" customHeight="1" hidden="1">
      <c r="A183" s="503"/>
      <c r="B183" s="506" t="s">
        <v>158</v>
      </c>
      <c r="C183" s="551">
        <v>909</v>
      </c>
      <c r="D183" s="544" t="s">
        <v>171</v>
      </c>
      <c r="E183" s="544" t="s">
        <v>423</v>
      </c>
      <c r="F183" s="544" t="s">
        <v>96</v>
      </c>
      <c r="G183" s="544"/>
      <c r="H183" s="577">
        <f>H184</f>
        <v>39.8</v>
      </c>
      <c r="I183" s="549">
        <v>0</v>
      </c>
      <c r="J183" s="621">
        <f t="shared" si="7"/>
        <v>0</v>
      </c>
      <c r="K183" s="570">
        <f t="shared" si="8"/>
        <v>-39.8</v>
      </c>
    </row>
    <row r="184" spans="1:11" ht="31.5" customHeight="1" hidden="1">
      <c r="A184" s="503"/>
      <c r="B184" s="506" t="s">
        <v>198</v>
      </c>
      <c r="C184" s="551">
        <v>909</v>
      </c>
      <c r="D184" s="544" t="s">
        <v>171</v>
      </c>
      <c r="E184" s="544" t="s">
        <v>423</v>
      </c>
      <c r="F184" s="544" t="s">
        <v>201</v>
      </c>
      <c r="G184" s="544"/>
      <c r="H184" s="577">
        <v>39.8</v>
      </c>
      <c r="I184" s="552">
        <v>0</v>
      </c>
      <c r="J184" s="621">
        <f t="shared" si="7"/>
        <v>0</v>
      </c>
      <c r="K184" s="570">
        <f t="shared" si="8"/>
        <v>-39.8</v>
      </c>
    </row>
    <row r="185" spans="1:11" ht="31.5" customHeight="1" hidden="1">
      <c r="A185" s="502"/>
      <c r="B185" s="501" t="s">
        <v>89</v>
      </c>
      <c r="C185" s="551">
        <v>909</v>
      </c>
      <c r="D185" s="544" t="s">
        <v>171</v>
      </c>
      <c r="E185" s="544" t="s">
        <v>423</v>
      </c>
      <c r="F185" s="544" t="s">
        <v>84</v>
      </c>
      <c r="G185" s="544"/>
      <c r="H185" s="577">
        <v>45</v>
      </c>
      <c r="I185" s="552">
        <v>0</v>
      </c>
      <c r="J185" s="621">
        <f t="shared" si="7"/>
        <v>0</v>
      </c>
      <c r="K185" s="570">
        <f t="shared" si="8"/>
        <v>-45</v>
      </c>
    </row>
    <row r="186" spans="1:11" ht="31.5" customHeight="1" hidden="1">
      <c r="A186" s="505"/>
      <c r="B186" s="506" t="s">
        <v>71</v>
      </c>
      <c r="C186" s="551">
        <v>909</v>
      </c>
      <c r="D186" s="544" t="s">
        <v>171</v>
      </c>
      <c r="E186" s="544" t="s">
        <v>423</v>
      </c>
      <c r="F186" s="544" t="s">
        <v>84</v>
      </c>
      <c r="G186" s="544" t="s">
        <v>60</v>
      </c>
      <c r="H186" s="541">
        <v>45</v>
      </c>
      <c r="I186" s="552">
        <v>0</v>
      </c>
      <c r="J186" s="621">
        <f t="shared" si="7"/>
        <v>0</v>
      </c>
      <c r="K186" s="570">
        <f t="shared" si="8"/>
        <v>-45</v>
      </c>
    </row>
    <row r="187" spans="1:11" ht="15.75" customHeight="1" hidden="1">
      <c r="A187" s="503" t="s">
        <v>424</v>
      </c>
      <c r="B187" s="504" t="s">
        <v>425</v>
      </c>
      <c r="C187" s="547">
        <v>909</v>
      </c>
      <c r="D187" s="548" t="s">
        <v>171</v>
      </c>
      <c r="E187" s="548" t="s">
        <v>426</v>
      </c>
      <c r="F187" s="548"/>
      <c r="G187" s="548"/>
      <c r="H187" s="570">
        <f>H188</f>
        <v>38.7</v>
      </c>
      <c r="I187" s="577">
        <v>0</v>
      </c>
      <c r="J187" s="621">
        <f t="shared" si="7"/>
        <v>0</v>
      </c>
      <c r="K187" s="570">
        <f t="shared" si="8"/>
        <v>-38.7</v>
      </c>
    </row>
    <row r="188" spans="1:11" ht="31.5" customHeight="1" hidden="1">
      <c r="A188" s="503"/>
      <c r="B188" s="506" t="s">
        <v>158</v>
      </c>
      <c r="C188" s="551">
        <v>909</v>
      </c>
      <c r="D188" s="544" t="s">
        <v>171</v>
      </c>
      <c r="E188" s="544" t="s">
        <v>426</v>
      </c>
      <c r="F188" s="544" t="s">
        <v>96</v>
      </c>
      <c r="G188" s="544"/>
      <c r="H188" s="577">
        <f>H189</f>
        <v>38.7</v>
      </c>
      <c r="I188" s="549">
        <v>0</v>
      </c>
      <c r="J188" s="621">
        <f t="shared" si="7"/>
        <v>0</v>
      </c>
      <c r="K188" s="570">
        <f t="shared" si="8"/>
        <v>-38.7</v>
      </c>
    </row>
    <row r="189" spans="1:11" ht="31.5" customHeight="1" hidden="1">
      <c r="A189" s="503"/>
      <c r="B189" s="506" t="s">
        <v>245</v>
      </c>
      <c r="C189" s="551">
        <v>909</v>
      </c>
      <c r="D189" s="544" t="s">
        <v>171</v>
      </c>
      <c r="E189" s="544" t="s">
        <v>426</v>
      </c>
      <c r="F189" s="544" t="s">
        <v>201</v>
      </c>
      <c r="G189" s="544"/>
      <c r="H189" s="577">
        <v>38.7</v>
      </c>
      <c r="I189" s="552">
        <v>0</v>
      </c>
      <c r="J189" s="621">
        <f t="shared" si="7"/>
        <v>0</v>
      </c>
      <c r="K189" s="570">
        <f t="shared" si="8"/>
        <v>-38.7</v>
      </c>
    </row>
    <row r="190" spans="1:11" ht="31.5" customHeight="1" hidden="1">
      <c r="A190" s="502"/>
      <c r="B190" s="501" t="s">
        <v>89</v>
      </c>
      <c r="C190" s="551">
        <v>909</v>
      </c>
      <c r="D190" s="544" t="s">
        <v>171</v>
      </c>
      <c r="E190" s="544" t="s">
        <v>426</v>
      </c>
      <c r="F190" s="544" t="s">
        <v>84</v>
      </c>
      <c r="G190" s="544"/>
      <c r="H190" s="577">
        <v>45</v>
      </c>
      <c r="I190" s="552">
        <v>0</v>
      </c>
      <c r="J190" s="621">
        <f t="shared" si="7"/>
        <v>0</v>
      </c>
      <c r="K190" s="570">
        <f t="shared" si="8"/>
        <v>-45</v>
      </c>
    </row>
    <row r="191" spans="1:11" ht="31.5" customHeight="1" hidden="1">
      <c r="A191" s="505"/>
      <c r="B191" s="506" t="s">
        <v>71</v>
      </c>
      <c r="C191" s="551">
        <v>909</v>
      </c>
      <c r="D191" s="544" t="s">
        <v>171</v>
      </c>
      <c r="E191" s="544" t="s">
        <v>426</v>
      </c>
      <c r="F191" s="544" t="s">
        <v>84</v>
      </c>
      <c r="G191" s="544" t="s">
        <v>60</v>
      </c>
      <c r="H191" s="541">
        <v>45</v>
      </c>
      <c r="I191" s="552">
        <v>0</v>
      </c>
      <c r="J191" s="621">
        <f t="shared" si="7"/>
        <v>0</v>
      </c>
      <c r="K191" s="570">
        <f t="shared" si="8"/>
        <v>-45</v>
      </c>
    </row>
    <row r="192" spans="1:11" ht="15.75" customHeight="1" hidden="1">
      <c r="A192" s="503" t="s">
        <v>463</v>
      </c>
      <c r="B192" s="504" t="s">
        <v>131</v>
      </c>
      <c r="C192" s="547">
        <v>909</v>
      </c>
      <c r="D192" s="548" t="s">
        <v>171</v>
      </c>
      <c r="E192" s="548" t="s">
        <v>427</v>
      </c>
      <c r="F192" s="548"/>
      <c r="G192" s="548"/>
      <c r="H192" s="537">
        <f>H193</f>
        <v>39.8</v>
      </c>
      <c r="I192" s="577">
        <v>0</v>
      </c>
      <c r="J192" s="621">
        <f t="shared" si="7"/>
        <v>0</v>
      </c>
      <c r="K192" s="570">
        <f t="shared" si="8"/>
        <v>-39.8</v>
      </c>
    </row>
    <row r="193" spans="1:11" ht="78.75" customHeight="1" hidden="1">
      <c r="A193" s="503"/>
      <c r="B193" s="506" t="s">
        <v>158</v>
      </c>
      <c r="C193" s="551">
        <v>909</v>
      </c>
      <c r="D193" s="544" t="s">
        <v>171</v>
      </c>
      <c r="E193" s="544" t="s">
        <v>427</v>
      </c>
      <c r="F193" s="544" t="s">
        <v>96</v>
      </c>
      <c r="G193" s="544"/>
      <c r="H193" s="541">
        <f>H194</f>
        <v>39.8</v>
      </c>
      <c r="I193" s="549">
        <v>0</v>
      </c>
      <c r="J193" s="621">
        <f t="shared" si="7"/>
        <v>0</v>
      </c>
      <c r="K193" s="570">
        <f t="shared" si="8"/>
        <v>-39.8</v>
      </c>
    </row>
    <row r="194" spans="1:11" ht="31.5" customHeight="1" hidden="1">
      <c r="A194" s="503"/>
      <c r="B194" s="506" t="s">
        <v>198</v>
      </c>
      <c r="C194" s="551">
        <v>909</v>
      </c>
      <c r="D194" s="544" t="s">
        <v>171</v>
      </c>
      <c r="E194" s="544" t="s">
        <v>427</v>
      </c>
      <c r="F194" s="544" t="s">
        <v>201</v>
      </c>
      <c r="G194" s="544"/>
      <c r="H194" s="541">
        <v>39.8</v>
      </c>
      <c r="I194" s="552">
        <v>0</v>
      </c>
      <c r="J194" s="621">
        <f t="shared" si="7"/>
        <v>0</v>
      </c>
      <c r="K194" s="570">
        <f t="shared" si="8"/>
        <v>-39.8</v>
      </c>
    </row>
    <row r="195" spans="1:11" ht="31.5" customHeight="1" hidden="1">
      <c r="A195" s="502"/>
      <c r="B195" s="501" t="s">
        <v>89</v>
      </c>
      <c r="C195" s="551">
        <v>909</v>
      </c>
      <c r="D195" s="544" t="s">
        <v>171</v>
      </c>
      <c r="E195" s="544" t="s">
        <v>427</v>
      </c>
      <c r="F195" s="544" t="s">
        <v>84</v>
      </c>
      <c r="G195" s="544"/>
      <c r="H195" s="541">
        <v>45</v>
      </c>
      <c r="I195" s="552">
        <v>0</v>
      </c>
      <c r="J195" s="621">
        <f t="shared" si="7"/>
        <v>0</v>
      </c>
      <c r="K195" s="570">
        <f t="shared" si="8"/>
        <v>-45</v>
      </c>
    </row>
    <row r="196" spans="1:11" ht="31.5" customHeight="1" hidden="1">
      <c r="A196" s="505"/>
      <c r="B196" s="506" t="s">
        <v>71</v>
      </c>
      <c r="C196" s="551">
        <v>909</v>
      </c>
      <c r="D196" s="544" t="s">
        <v>171</v>
      </c>
      <c r="E196" s="544" t="s">
        <v>427</v>
      </c>
      <c r="F196" s="544" t="s">
        <v>84</v>
      </c>
      <c r="G196" s="544" t="s">
        <v>60</v>
      </c>
      <c r="H196" s="541">
        <v>45</v>
      </c>
      <c r="I196" s="552">
        <v>0</v>
      </c>
      <c r="J196" s="621">
        <f t="shared" si="7"/>
        <v>0</v>
      </c>
      <c r="K196" s="570">
        <f t="shared" si="8"/>
        <v>-45</v>
      </c>
    </row>
    <row r="197" spans="1:11" ht="15.75" customHeight="1" hidden="1">
      <c r="A197" s="503" t="s">
        <v>428</v>
      </c>
      <c r="B197" s="504" t="s">
        <v>132</v>
      </c>
      <c r="C197" s="547">
        <v>909</v>
      </c>
      <c r="D197" s="548" t="s">
        <v>171</v>
      </c>
      <c r="E197" s="548" t="s">
        <v>429</v>
      </c>
      <c r="F197" s="548"/>
      <c r="G197" s="548"/>
      <c r="H197" s="570">
        <f>H198</f>
        <v>39.8</v>
      </c>
      <c r="I197" s="577">
        <v>0</v>
      </c>
      <c r="J197" s="621">
        <f t="shared" si="7"/>
        <v>0</v>
      </c>
      <c r="K197" s="570">
        <f t="shared" si="8"/>
        <v>-39.8</v>
      </c>
    </row>
    <row r="198" spans="1:11" ht="63" customHeight="1" hidden="1">
      <c r="A198" s="503"/>
      <c r="B198" s="506" t="s">
        <v>158</v>
      </c>
      <c r="C198" s="551">
        <v>909</v>
      </c>
      <c r="D198" s="544" t="s">
        <v>171</v>
      </c>
      <c r="E198" s="544" t="s">
        <v>429</v>
      </c>
      <c r="F198" s="544" t="s">
        <v>96</v>
      </c>
      <c r="G198" s="544"/>
      <c r="H198" s="577">
        <f>H199</f>
        <v>39.8</v>
      </c>
      <c r="I198" s="549">
        <v>0</v>
      </c>
      <c r="J198" s="621">
        <f t="shared" si="7"/>
        <v>0</v>
      </c>
      <c r="K198" s="570">
        <f t="shared" si="8"/>
        <v>-39.8</v>
      </c>
    </row>
    <row r="199" spans="1:11" ht="31.5" customHeight="1" hidden="1">
      <c r="A199" s="503"/>
      <c r="B199" s="506" t="s">
        <v>198</v>
      </c>
      <c r="C199" s="551">
        <v>909</v>
      </c>
      <c r="D199" s="544" t="s">
        <v>171</v>
      </c>
      <c r="E199" s="544" t="s">
        <v>429</v>
      </c>
      <c r="F199" s="544" t="s">
        <v>201</v>
      </c>
      <c r="G199" s="544"/>
      <c r="H199" s="577">
        <v>39.8</v>
      </c>
      <c r="I199" s="552">
        <v>0</v>
      </c>
      <c r="J199" s="621">
        <f t="shared" si="7"/>
        <v>0</v>
      </c>
      <c r="K199" s="570">
        <f t="shared" si="8"/>
        <v>-39.8</v>
      </c>
    </row>
    <row r="200" spans="1:11" ht="31.5" customHeight="1" hidden="1">
      <c r="A200" s="502"/>
      <c r="B200" s="501" t="s">
        <v>89</v>
      </c>
      <c r="C200" s="551">
        <v>909</v>
      </c>
      <c r="D200" s="544" t="s">
        <v>171</v>
      </c>
      <c r="E200" s="544" t="s">
        <v>429</v>
      </c>
      <c r="F200" s="544" t="s">
        <v>84</v>
      </c>
      <c r="G200" s="544"/>
      <c r="H200" s="577">
        <v>45</v>
      </c>
      <c r="I200" s="552">
        <v>0</v>
      </c>
      <c r="J200" s="621">
        <f t="shared" si="7"/>
        <v>0</v>
      </c>
      <c r="K200" s="570">
        <f t="shared" si="8"/>
        <v>-45</v>
      </c>
    </row>
    <row r="201" spans="1:11" ht="31.5" customHeight="1" hidden="1">
      <c r="A201" s="505"/>
      <c r="B201" s="506" t="s">
        <v>71</v>
      </c>
      <c r="C201" s="551">
        <v>909</v>
      </c>
      <c r="D201" s="544" t="s">
        <v>171</v>
      </c>
      <c r="E201" s="544" t="s">
        <v>429</v>
      </c>
      <c r="F201" s="544" t="s">
        <v>84</v>
      </c>
      <c r="G201" s="544" t="s">
        <v>60</v>
      </c>
      <c r="H201" s="541">
        <v>45</v>
      </c>
      <c r="I201" s="552">
        <v>0</v>
      </c>
      <c r="J201" s="621">
        <f t="shared" si="7"/>
        <v>0</v>
      </c>
      <c r="K201" s="570">
        <f t="shared" si="8"/>
        <v>-45</v>
      </c>
    </row>
    <row r="202" spans="1:11" ht="15.75" customHeight="1" hidden="1">
      <c r="A202" s="507" t="s">
        <v>464</v>
      </c>
      <c r="B202" s="521" t="s">
        <v>170</v>
      </c>
      <c r="C202" s="598">
        <v>909</v>
      </c>
      <c r="D202" s="580" t="s">
        <v>171</v>
      </c>
      <c r="E202" s="599" t="s">
        <v>430</v>
      </c>
      <c r="F202" s="580"/>
      <c r="G202" s="544"/>
      <c r="H202" s="600">
        <f>H203</f>
        <v>39.8</v>
      </c>
      <c r="I202" s="577">
        <v>0</v>
      </c>
      <c r="J202" s="621">
        <f t="shared" si="7"/>
        <v>0</v>
      </c>
      <c r="K202" s="570">
        <f t="shared" si="8"/>
        <v>-39.8</v>
      </c>
    </row>
    <row r="203" spans="1:11" ht="63" customHeight="1" hidden="1">
      <c r="A203" s="507"/>
      <c r="B203" s="676" t="s">
        <v>129</v>
      </c>
      <c r="C203" s="571">
        <v>909</v>
      </c>
      <c r="D203" s="554" t="s">
        <v>171</v>
      </c>
      <c r="E203" s="572" t="s">
        <v>430</v>
      </c>
      <c r="F203" s="554" t="s">
        <v>96</v>
      </c>
      <c r="G203" s="544"/>
      <c r="H203" s="601">
        <f>H204</f>
        <v>39.8</v>
      </c>
      <c r="I203" s="549">
        <v>0</v>
      </c>
      <c r="J203" s="621">
        <f t="shared" si="7"/>
        <v>0</v>
      </c>
      <c r="K203" s="570">
        <f t="shared" si="8"/>
        <v>-39.8</v>
      </c>
    </row>
    <row r="204" spans="1:11" ht="31.5" customHeight="1" hidden="1">
      <c r="A204" s="510"/>
      <c r="B204" s="676" t="s">
        <v>246</v>
      </c>
      <c r="C204" s="571">
        <v>909</v>
      </c>
      <c r="D204" s="554" t="s">
        <v>171</v>
      </c>
      <c r="E204" s="572" t="s">
        <v>430</v>
      </c>
      <c r="F204" s="554" t="s">
        <v>201</v>
      </c>
      <c r="G204" s="544"/>
      <c r="H204" s="601">
        <v>39.8</v>
      </c>
      <c r="I204" s="552">
        <v>0</v>
      </c>
      <c r="J204" s="621">
        <f t="shared" si="7"/>
        <v>0</v>
      </c>
      <c r="K204" s="570">
        <f t="shared" si="8"/>
        <v>-39.8</v>
      </c>
    </row>
    <row r="205" spans="1:11" ht="31.5" customHeight="1" hidden="1">
      <c r="A205" s="510"/>
      <c r="B205" s="676" t="s">
        <v>89</v>
      </c>
      <c r="C205" s="571">
        <v>909</v>
      </c>
      <c r="D205" s="554" t="s">
        <v>171</v>
      </c>
      <c r="E205" s="572" t="s">
        <v>430</v>
      </c>
      <c r="F205" s="554" t="s">
        <v>84</v>
      </c>
      <c r="G205" s="544"/>
      <c r="H205" s="601">
        <v>45</v>
      </c>
      <c r="I205" s="552">
        <v>0</v>
      </c>
      <c r="J205" s="621">
        <f t="shared" si="7"/>
        <v>0</v>
      </c>
      <c r="K205" s="570">
        <f t="shared" si="8"/>
        <v>-45</v>
      </c>
    </row>
    <row r="206" spans="1:11" ht="31.5" customHeight="1" hidden="1">
      <c r="A206" s="510"/>
      <c r="B206" s="676" t="s">
        <v>71</v>
      </c>
      <c r="C206" s="571">
        <v>909</v>
      </c>
      <c r="D206" s="554" t="s">
        <v>171</v>
      </c>
      <c r="E206" s="572" t="s">
        <v>430</v>
      </c>
      <c r="F206" s="554" t="s">
        <v>84</v>
      </c>
      <c r="G206" s="544" t="s">
        <v>60</v>
      </c>
      <c r="H206" s="601">
        <v>45</v>
      </c>
      <c r="I206" s="552">
        <v>0</v>
      </c>
      <c r="J206" s="621">
        <f t="shared" si="7"/>
        <v>0</v>
      </c>
      <c r="K206" s="570">
        <f t="shared" si="8"/>
        <v>-45</v>
      </c>
    </row>
    <row r="207" spans="1:11" ht="15.75" customHeight="1" hidden="1">
      <c r="A207" s="519" t="s">
        <v>431</v>
      </c>
      <c r="B207" s="520" t="s">
        <v>185</v>
      </c>
      <c r="C207" s="573">
        <v>909</v>
      </c>
      <c r="D207" s="574" t="s">
        <v>32</v>
      </c>
      <c r="E207" s="574"/>
      <c r="F207" s="574"/>
      <c r="G207" s="574"/>
      <c r="H207" s="592">
        <f>H208</f>
        <v>8185.224999999999</v>
      </c>
      <c r="I207" s="577">
        <v>0</v>
      </c>
      <c r="J207" s="621">
        <f t="shared" si="7"/>
        <v>0</v>
      </c>
      <c r="K207" s="570">
        <f t="shared" si="8"/>
        <v>-8185.224999999999</v>
      </c>
    </row>
    <row r="208" spans="1:11" ht="126" customHeight="1" hidden="1">
      <c r="A208" s="503" t="s">
        <v>432</v>
      </c>
      <c r="B208" s="504" t="s">
        <v>187</v>
      </c>
      <c r="C208" s="547">
        <v>909</v>
      </c>
      <c r="D208" s="548" t="s">
        <v>33</v>
      </c>
      <c r="E208" s="548" t="s">
        <v>242</v>
      </c>
      <c r="F208" s="548" t="s">
        <v>242</v>
      </c>
      <c r="G208" s="548"/>
      <c r="H208" s="549">
        <f>H209+H220+H215</f>
        <v>8185.224999999999</v>
      </c>
      <c r="I208" s="798">
        <v>0</v>
      </c>
      <c r="J208" s="621">
        <f t="shared" si="7"/>
        <v>0</v>
      </c>
      <c r="K208" s="570">
        <f t="shared" si="8"/>
        <v>-8185.224999999999</v>
      </c>
    </row>
    <row r="209" spans="1:11" ht="31.5" customHeight="1" hidden="1">
      <c r="A209" s="503" t="s">
        <v>433</v>
      </c>
      <c r="B209" s="504" t="s">
        <v>256</v>
      </c>
      <c r="C209" s="547">
        <v>909</v>
      </c>
      <c r="D209" s="548" t="s">
        <v>33</v>
      </c>
      <c r="E209" s="548" t="s">
        <v>434</v>
      </c>
      <c r="F209" s="548"/>
      <c r="G209" s="548"/>
      <c r="H209" s="570">
        <f>H210</f>
        <v>4746.5</v>
      </c>
      <c r="I209" s="799">
        <v>0</v>
      </c>
      <c r="J209" s="621">
        <f t="shared" si="7"/>
        <v>0</v>
      </c>
      <c r="K209" s="570">
        <f t="shared" si="8"/>
        <v>-4746.5</v>
      </c>
    </row>
    <row r="210" spans="1:11" ht="47.25" customHeight="1" hidden="1">
      <c r="A210" s="503"/>
      <c r="B210" s="506" t="s">
        <v>158</v>
      </c>
      <c r="C210" s="551">
        <v>909</v>
      </c>
      <c r="D210" s="544" t="s">
        <v>33</v>
      </c>
      <c r="E210" s="544" t="s">
        <v>434</v>
      </c>
      <c r="F210" s="544" t="s">
        <v>96</v>
      </c>
      <c r="G210" s="544"/>
      <c r="H210" s="577">
        <f>H211</f>
        <v>4746.5</v>
      </c>
      <c r="I210" s="799">
        <v>0</v>
      </c>
      <c r="J210" s="621">
        <f t="shared" si="7"/>
        <v>0</v>
      </c>
      <c r="K210" s="570">
        <f t="shared" si="8"/>
        <v>-4746.5</v>
      </c>
    </row>
    <row r="211" spans="1:11" ht="31.5" customHeight="1" hidden="1">
      <c r="A211" s="503"/>
      <c r="B211" s="506" t="s">
        <v>198</v>
      </c>
      <c r="C211" s="602">
        <v>909</v>
      </c>
      <c r="D211" s="603" t="s">
        <v>33</v>
      </c>
      <c r="E211" s="603" t="s">
        <v>434</v>
      </c>
      <c r="F211" s="603" t="s">
        <v>201</v>
      </c>
      <c r="G211" s="603"/>
      <c r="H211" s="604">
        <f>4746.5+25-25</f>
        <v>4746.5</v>
      </c>
      <c r="I211" s="556">
        <v>0</v>
      </c>
      <c r="J211" s="621">
        <f t="shared" si="7"/>
        <v>0</v>
      </c>
      <c r="K211" s="570">
        <f t="shared" si="8"/>
        <v>-4746.5</v>
      </c>
    </row>
    <row r="212" spans="1:11" ht="15.75" customHeight="1" hidden="1">
      <c r="A212" s="502"/>
      <c r="B212" s="501" t="s">
        <v>89</v>
      </c>
      <c r="C212" s="551">
        <v>909</v>
      </c>
      <c r="D212" s="544" t="s">
        <v>33</v>
      </c>
      <c r="E212" s="544" t="s">
        <v>434</v>
      </c>
      <c r="F212" s="544" t="s">
        <v>84</v>
      </c>
      <c r="G212" s="544"/>
      <c r="H212" s="577">
        <v>1550</v>
      </c>
      <c r="I212" s="556">
        <v>0</v>
      </c>
      <c r="J212" s="621">
        <f t="shared" si="7"/>
        <v>0</v>
      </c>
      <c r="K212" s="570">
        <f t="shared" si="8"/>
        <v>-1550</v>
      </c>
    </row>
    <row r="213" spans="1:11" ht="40.5" customHeight="1">
      <c r="A213" s="502"/>
      <c r="B213" s="506" t="s">
        <v>158</v>
      </c>
      <c r="C213" s="551">
        <v>909</v>
      </c>
      <c r="D213" s="544" t="s">
        <v>171</v>
      </c>
      <c r="E213" s="544" t="s">
        <v>409</v>
      </c>
      <c r="F213" s="544" t="s">
        <v>96</v>
      </c>
      <c r="G213" s="544"/>
      <c r="H213" s="577">
        <f>H214</f>
        <v>88.5</v>
      </c>
      <c r="I213" s="577">
        <f>I214</f>
        <v>88.5</v>
      </c>
      <c r="J213" s="622">
        <f>I213/H213</f>
        <v>1</v>
      </c>
      <c r="K213" s="577">
        <f>I213-H213</f>
        <v>0</v>
      </c>
    </row>
    <row r="214" spans="1:11" ht="31.5">
      <c r="A214" s="505"/>
      <c r="B214" s="506" t="s">
        <v>198</v>
      </c>
      <c r="C214" s="551">
        <v>909</v>
      </c>
      <c r="D214" s="544" t="s">
        <v>171</v>
      </c>
      <c r="E214" s="544" t="s">
        <v>409</v>
      </c>
      <c r="F214" s="544" t="s">
        <v>201</v>
      </c>
      <c r="G214" s="544" t="s">
        <v>60</v>
      </c>
      <c r="H214" s="552">
        <v>88.5</v>
      </c>
      <c r="I214" s="552">
        <v>88.5</v>
      </c>
      <c r="J214" s="622">
        <f>I214/H214</f>
        <v>1</v>
      </c>
      <c r="K214" s="577">
        <f>I214-H214</f>
        <v>0</v>
      </c>
    </row>
    <row r="215" spans="1:11" ht="31.5">
      <c r="A215" s="503" t="s">
        <v>422</v>
      </c>
      <c r="B215" s="504" t="s">
        <v>130</v>
      </c>
      <c r="C215" s="547">
        <v>909</v>
      </c>
      <c r="D215" s="548" t="s">
        <v>171</v>
      </c>
      <c r="E215" s="548" t="s">
        <v>423</v>
      </c>
      <c r="F215" s="548"/>
      <c r="G215" s="548"/>
      <c r="H215" s="549">
        <f>H216</f>
        <v>39.825</v>
      </c>
      <c r="I215" s="549">
        <f>I216</f>
        <v>39.825</v>
      </c>
      <c r="J215" s="621">
        <f aca="true" t="shared" si="12" ref="J215:J277">I215/H215</f>
        <v>1</v>
      </c>
      <c r="K215" s="570">
        <f aca="true" t="shared" si="13" ref="K215:K277">I215-H215</f>
        <v>0</v>
      </c>
    </row>
    <row r="216" spans="1:11" ht="33.75" customHeight="1">
      <c r="A216" s="503"/>
      <c r="B216" s="506" t="s">
        <v>158</v>
      </c>
      <c r="C216" s="551">
        <v>909</v>
      </c>
      <c r="D216" s="544" t="s">
        <v>171</v>
      </c>
      <c r="E216" s="544" t="s">
        <v>423</v>
      </c>
      <c r="F216" s="544" t="s">
        <v>96</v>
      </c>
      <c r="G216" s="544"/>
      <c r="H216" s="552">
        <f>H217</f>
        <v>39.825</v>
      </c>
      <c r="I216" s="552">
        <f>I217</f>
        <v>39.825</v>
      </c>
      <c r="J216" s="622">
        <f t="shared" si="12"/>
        <v>1</v>
      </c>
      <c r="K216" s="577">
        <f t="shared" si="13"/>
        <v>0</v>
      </c>
    </row>
    <row r="217" spans="1:11" ht="31.5">
      <c r="A217" s="503"/>
      <c r="B217" s="506" t="s">
        <v>198</v>
      </c>
      <c r="C217" s="551">
        <v>909</v>
      </c>
      <c r="D217" s="544" t="s">
        <v>171</v>
      </c>
      <c r="E217" s="544" t="s">
        <v>435</v>
      </c>
      <c r="F217" s="544" t="s">
        <v>201</v>
      </c>
      <c r="G217" s="544"/>
      <c r="H217" s="552">
        <v>39.825</v>
      </c>
      <c r="I217" s="552">
        <v>39.825</v>
      </c>
      <c r="J217" s="622">
        <f t="shared" si="12"/>
        <v>1</v>
      </c>
      <c r="K217" s="577">
        <f t="shared" si="13"/>
        <v>0</v>
      </c>
    </row>
    <row r="218" spans="1:11" ht="84.75" customHeight="1">
      <c r="A218" s="500" t="s">
        <v>424</v>
      </c>
      <c r="B218" s="670" t="s">
        <v>492</v>
      </c>
      <c r="C218" s="547">
        <v>909</v>
      </c>
      <c r="D218" s="548" t="s">
        <v>171</v>
      </c>
      <c r="E218" s="548" t="s">
        <v>426</v>
      </c>
      <c r="F218" s="548"/>
      <c r="G218" s="548"/>
      <c r="H218" s="537">
        <f>H229</f>
        <v>38.7</v>
      </c>
      <c r="I218" s="537">
        <f>I229</f>
        <v>38.7</v>
      </c>
      <c r="J218" s="621">
        <f t="shared" si="12"/>
        <v>1</v>
      </c>
      <c r="K218" s="570">
        <f t="shared" si="13"/>
        <v>0</v>
      </c>
    </row>
    <row r="219" spans="1:11" ht="31.5" customHeight="1" hidden="1">
      <c r="A219" s="505"/>
      <c r="B219" s="506" t="s">
        <v>71</v>
      </c>
      <c r="C219" s="551">
        <v>909</v>
      </c>
      <c r="D219" s="544" t="s">
        <v>33</v>
      </c>
      <c r="E219" s="544" t="s">
        <v>435</v>
      </c>
      <c r="F219" s="544" t="s">
        <v>84</v>
      </c>
      <c r="G219" s="544" t="s">
        <v>60</v>
      </c>
      <c r="H219" s="541">
        <v>200</v>
      </c>
      <c r="I219" s="552">
        <v>3100.5313600000004</v>
      </c>
      <c r="J219" s="622">
        <f t="shared" si="12"/>
        <v>15.502656800000002</v>
      </c>
      <c r="K219" s="577">
        <f t="shared" si="13"/>
        <v>2900.5313600000004</v>
      </c>
    </row>
    <row r="220" spans="1:11" ht="15.75" customHeight="1" hidden="1">
      <c r="A220" s="527" t="s">
        <v>466</v>
      </c>
      <c r="B220" s="528" t="s">
        <v>142</v>
      </c>
      <c r="C220" s="547">
        <v>909</v>
      </c>
      <c r="D220" s="593" t="s">
        <v>33</v>
      </c>
      <c r="E220" s="548" t="s">
        <v>436</v>
      </c>
      <c r="F220" s="593"/>
      <c r="G220" s="593"/>
      <c r="H220" s="537">
        <f>H221</f>
        <v>3398.9</v>
      </c>
      <c r="I220" s="577">
        <v>1235.31886</v>
      </c>
      <c r="J220" s="622">
        <f>I220/H220</f>
        <v>0.3634466621554032</v>
      </c>
      <c r="K220" s="577">
        <f t="shared" si="13"/>
        <v>-2163.5811400000002</v>
      </c>
    </row>
    <row r="221" spans="1:11" ht="31.5" customHeight="1" hidden="1">
      <c r="A221" s="503"/>
      <c r="B221" s="506" t="s">
        <v>158</v>
      </c>
      <c r="C221" s="551">
        <v>909</v>
      </c>
      <c r="D221" s="594" t="s">
        <v>33</v>
      </c>
      <c r="E221" s="544" t="s">
        <v>436</v>
      </c>
      <c r="F221" s="594" t="s">
        <v>96</v>
      </c>
      <c r="G221" s="594"/>
      <c r="H221" s="541">
        <f>H222</f>
        <v>3398.9</v>
      </c>
      <c r="I221" s="577">
        <v>1865.2125</v>
      </c>
      <c r="J221" s="622">
        <f t="shared" si="12"/>
        <v>0.5487694548236194</v>
      </c>
      <c r="K221" s="577">
        <f t="shared" si="13"/>
        <v>-1533.6875</v>
      </c>
    </row>
    <row r="222" spans="1:11" ht="31.5" customHeight="1" hidden="1">
      <c r="A222" s="503"/>
      <c r="B222" s="506" t="s">
        <v>198</v>
      </c>
      <c r="C222" s="551">
        <v>909</v>
      </c>
      <c r="D222" s="594" t="s">
        <v>33</v>
      </c>
      <c r="E222" s="544" t="s">
        <v>436</v>
      </c>
      <c r="F222" s="594" t="s">
        <v>201</v>
      </c>
      <c r="G222" s="594"/>
      <c r="H222" s="541">
        <v>3398.9</v>
      </c>
      <c r="I222" s="549">
        <v>0</v>
      </c>
      <c r="J222" s="621">
        <f t="shared" si="12"/>
        <v>0</v>
      </c>
      <c r="K222" s="570">
        <f t="shared" si="13"/>
        <v>-3398.9</v>
      </c>
    </row>
    <row r="223" spans="1:11" ht="31.5" customHeight="1" hidden="1">
      <c r="A223" s="502"/>
      <c r="B223" s="501" t="s">
        <v>89</v>
      </c>
      <c r="C223" s="551">
        <v>909</v>
      </c>
      <c r="D223" s="594" t="s">
        <v>33</v>
      </c>
      <c r="E223" s="544" t="s">
        <v>436</v>
      </c>
      <c r="F223" s="544" t="s">
        <v>84</v>
      </c>
      <c r="G223" s="544"/>
      <c r="H223" s="541">
        <v>800</v>
      </c>
      <c r="I223" s="552">
        <v>0</v>
      </c>
      <c r="J223" s="622">
        <f t="shared" si="12"/>
        <v>0</v>
      </c>
      <c r="K223" s="577">
        <f t="shared" si="13"/>
        <v>-800</v>
      </c>
    </row>
    <row r="224" spans="1:11" ht="31.5" customHeight="1" hidden="1">
      <c r="A224" s="505"/>
      <c r="B224" s="506" t="s">
        <v>71</v>
      </c>
      <c r="C224" s="551">
        <v>909</v>
      </c>
      <c r="D224" s="594" t="s">
        <v>33</v>
      </c>
      <c r="E224" s="544" t="s">
        <v>436</v>
      </c>
      <c r="F224" s="544" t="s">
        <v>84</v>
      </c>
      <c r="G224" s="544" t="s">
        <v>60</v>
      </c>
      <c r="H224" s="541">
        <v>800</v>
      </c>
      <c r="I224" s="552">
        <v>0</v>
      </c>
      <c r="J224" s="622">
        <f t="shared" si="12"/>
        <v>0</v>
      </c>
      <c r="K224" s="577">
        <f t="shared" si="13"/>
        <v>-800</v>
      </c>
    </row>
    <row r="225" spans="1:11" ht="31.5" customHeight="1" hidden="1">
      <c r="A225" s="519" t="s">
        <v>437</v>
      </c>
      <c r="B225" s="520" t="s">
        <v>36</v>
      </c>
      <c r="C225" s="573">
        <v>909</v>
      </c>
      <c r="D225" s="605" t="s">
        <v>37</v>
      </c>
      <c r="E225" s="605"/>
      <c r="F225" s="605"/>
      <c r="G225" s="605"/>
      <c r="H225" s="592">
        <f>H226+H232</f>
        <v>7522.023999999999</v>
      </c>
      <c r="I225" s="552">
        <v>0</v>
      </c>
      <c r="J225" s="622">
        <f t="shared" si="12"/>
        <v>0</v>
      </c>
      <c r="K225" s="577">
        <f t="shared" si="13"/>
        <v>-7522.023999999999</v>
      </c>
    </row>
    <row r="226" spans="1:11" ht="15.75" customHeight="1" hidden="1">
      <c r="A226" s="503" t="s">
        <v>438</v>
      </c>
      <c r="B226" s="504" t="s">
        <v>439</v>
      </c>
      <c r="C226" s="547">
        <v>909</v>
      </c>
      <c r="D226" s="548" t="s">
        <v>279</v>
      </c>
      <c r="E226" s="593"/>
      <c r="F226" s="593"/>
      <c r="G226" s="593"/>
      <c r="H226" s="549">
        <v>1757.999</v>
      </c>
      <c r="I226" s="577">
        <v>0</v>
      </c>
      <c r="J226" s="622">
        <f t="shared" si="12"/>
        <v>0</v>
      </c>
      <c r="K226" s="577">
        <f t="shared" si="13"/>
        <v>-1757.999</v>
      </c>
    </row>
    <row r="227" spans="1:11" ht="15.75" customHeight="1" hidden="1">
      <c r="A227" s="503" t="s">
        <v>440</v>
      </c>
      <c r="B227" s="504" t="s">
        <v>135</v>
      </c>
      <c r="C227" s="547">
        <v>909</v>
      </c>
      <c r="D227" s="593" t="s">
        <v>279</v>
      </c>
      <c r="E227" s="593" t="s">
        <v>441</v>
      </c>
      <c r="F227" s="593"/>
      <c r="G227" s="593"/>
      <c r="H227" s="570">
        <v>1757.999</v>
      </c>
      <c r="I227" s="577">
        <v>0</v>
      </c>
      <c r="J227" s="622">
        <v>0</v>
      </c>
      <c r="K227" s="577">
        <f t="shared" si="13"/>
        <v>-1757.999</v>
      </c>
    </row>
    <row r="228" spans="1:11" ht="15.75" customHeight="1" hidden="1">
      <c r="A228" s="503"/>
      <c r="B228" s="506" t="s">
        <v>100</v>
      </c>
      <c r="C228" s="551">
        <v>909</v>
      </c>
      <c r="D228" s="594" t="s">
        <v>279</v>
      </c>
      <c r="E228" s="594" t="s">
        <v>441</v>
      </c>
      <c r="F228" s="594" t="s">
        <v>99</v>
      </c>
      <c r="G228" s="594"/>
      <c r="H228" s="577">
        <v>1757.999</v>
      </c>
      <c r="I228" s="577">
        <v>0</v>
      </c>
      <c r="J228" s="622">
        <f t="shared" si="12"/>
        <v>0</v>
      </c>
      <c r="K228" s="577">
        <f t="shared" si="13"/>
        <v>-1757.999</v>
      </c>
    </row>
    <row r="229" spans="1:11" ht="31.5">
      <c r="A229" s="503"/>
      <c r="B229" s="506" t="s">
        <v>158</v>
      </c>
      <c r="C229" s="551">
        <v>909</v>
      </c>
      <c r="D229" s="594" t="s">
        <v>171</v>
      </c>
      <c r="E229" s="594" t="s">
        <v>426</v>
      </c>
      <c r="F229" s="594" t="s">
        <v>96</v>
      </c>
      <c r="G229" s="594"/>
      <c r="H229" s="577">
        <f>H230</f>
        <v>38.7</v>
      </c>
      <c r="I229" s="577">
        <f>I230</f>
        <v>38.7</v>
      </c>
      <c r="J229" s="622">
        <f t="shared" si="12"/>
        <v>1</v>
      </c>
      <c r="K229" s="570">
        <f t="shared" si="13"/>
        <v>0</v>
      </c>
    </row>
    <row r="230" spans="1:11" ht="31.5">
      <c r="A230" s="502"/>
      <c r="B230" s="506" t="s">
        <v>198</v>
      </c>
      <c r="C230" s="558">
        <v>909</v>
      </c>
      <c r="D230" s="594" t="s">
        <v>171</v>
      </c>
      <c r="E230" s="594" t="s">
        <v>426</v>
      </c>
      <c r="F230" s="606" t="s">
        <v>201</v>
      </c>
      <c r="G230" s="560"/>
      <c r="H230" s="607">
        <v>38.7</v>
      </c>
      <c r="I230" s="552">
        <v>38.7</v>
      </c>
      <c r="J230" s="622">
        <f t="shared" si="12"/>
        <v>1</v>
      </c>
      <c r="K230" s="577">
        <f t="shared" si="13"/>
        <v>0</v>
      </c>
    </row>
    <row r="231" spans="1:11" ht="78.75">
      <c r="A231" s="500" t="s">
        <v>463</v>
      </c>
      <c r="B231" s="670" t="s">
        <v>131</v>
      </c>
      <c r="C231" s="681">
        <v>909</v>
      </c>
      <c r="D231" s="593" t="s">
        <v>171</v>
      </c>
      <c r="E231" s="593" t="s">
        <v>427</v>
      </c>
      <c r="F231" s="682"/>
      <c r="G231" s="671">
        <v>264</v>
      </c>
      <c r="H231" s="683">
        <f>H236</f>
        <v>39.825</v>
      </c>
      <c r="I231" s="683">
        <f>I236</f>
        <v>39.825</v>
      </c>
      <c r="J231" s="621">
        <f t="shared" si="12"/>
        <v>1</v>
      </c>
      <c r="K231" s="570">
        <f t="shared" si="13"/>
        <v>0</v>
      </c>
    </row>
    <row r="232" spans="1:11" ht="31.5" customHeight="1" hidden="1">
      <c r="A232" s="503" t="s">
        <v>467</v>
      </c>
      <c r="B232" s="504" t="s">
        <v>38</v>
      </c>
      <c r="C232" s="547">
        <v>909</v>
      </c>
      <c r="D232" s="548" t="s">
        <v>39</v>
      </c>
      <c r="E232" s="548"/>
      <c r="F232" s="548"/>
      <c r="G232" s="548"/>
      <c r="H232" s="570">
        <f>H233+H238</f>
        <v>5764.025</v>
      </c>
      <c r="I232" s="552">
        <v>390.9</v>
      </c>
      <c r="J232" s="622">
        <f t="shared" si="12"/>
        <v>0.06781719371446168</v>
      </c>
      <c r="K232" s="577">
        <f t="shared" si="13"/>
        <v>-5373.125</v>
      </c>
    </row>
    <row r="233" spans="1:11" ht="15.75" customHeight="1" hidden="1">
      <c r="A233" s="503" t="s">
        <v>468</v>
      </c>
      <c r="B233" s="504" t="s">
        <v>109</v>
      </c>
      <c r="C233" s="547">
        <v>909</v>
      </c>
      <c r="D233" s="548" t="s">
        <v>39</v>
      </c>
      <c r="E233" s="548" t="s">
        <v>136</v>
      </c>
      <c r="F233" s="548"/>
      <c r="G233" s="548"/>
      <c r="H233" s="570">
        <f>H234</f>
        <v>5724.2</v>
      </c>
      <c r="I233" s="577">
        <v>390.9</v>
      </c>
      <c r="J233" s="622">
        <f t="shared" si="12"/>
        <v>0.06828901855281087</v>
      </c>
      <c r="K233" s="577">
        <f t="shared" si="13"/>
        <v>-5333.3</v>
      </c>
    </row>
    <row r="234" spans="1:11" ht="15.75" customHeight="1" hidden="1">
      <c r="A234" s="503"/>
      <c r="B234" s="506" t="s">
        <v>100</v>
      </c>
      <c r="C234" s="551">
        <v>909</v>
      </c>
      <c r="D234" s="544" t="s">
        <v>39</v>
      </c>
      <c r="E234" s="544" t="s">
        <v>136</v>
      </c>
      <c r="F234" s="544" t="s">
        <v>99</v>
      </c>
      <c r="G234" s="544"/>
      <c r="H234" s="577">
        <f>H235</f>
        <v>5724.2</v>
      </c>
      <c r="I234" s="577">
        <v>0</v>
      </c>
      <c r="J234" s="622">
        <v>0</v>
      </c>
      <c r="K234" s="577">
        <f t="shared" si="13"/>
        <v>-5724.2</v>
      </c>
    </row>
    <row r="235" spans="1:11" ht="31.5" customHeight="1" hidden="1">
      <c r="A235" s="503"/>
      <c r="B235" s="506" t="s">
        <v>199</v>
      </c>
      <c r="C235" s="551">
        <v>909</v>
      </c>
      <c r="D235" s="544" t="s">
        <v>39</v>
      </c>
      <c r="E235" s="544" t="s">
        <v>136</v>
      </c>
      <c r="F235" s="544" t="s">
        <v>62</v>
      </c>
      <c r="G235" s="544"/>
      <c r="H235" s="577">
        <v>5724.2</v>
      </c>
      <c r="I235" s="577">
        <v>0</v>
      </c>
      <c r="J235" s="622">
        <v>0</v>
      </c>
      <c r="K235" s="577">
        <f t="shared" si="13"/>
        <v>-5724.2</v>
      </c>
    </row>
    <row r="236" spans="1:11" ht="31.5">
      <c r="A236" s="502"/>
      <c r="B236" s="506" t="s">
        <v>158</v>
      </c>
      <c r="C236" s="558">
        <v>909</v>
      </c>
      <c r="D236" s="559" t="s">
        <v>171</v>
      </c>
      <c r="E236" s="559" t="s">
        <v>427</v>
      </c>
      <c r="F236" s="559" t="s">
        <v>493</v>
      </c>
      <c r="G236" s="560"/>
      <c r="H236" s="607">
        <f>H237</f>
        <v>39.825</v>
      </c>
      <c r="I236" s="607">
        <f>I237</f>
        <v>39.825</v>
      </c>
      <c r="J236" s="621">
        <f t="shared" si="12"/>
        <v>1</v>
      </c>
      <c r="K236" s="570">
        <f t="shared" si="13"/>
        <v>0</v>
      </c>
    </row>
    <row r="237" spans="1:11" ht="31.5">
      <c r="A237" s="502"/>
      <c r="B237" s="506" t="s">
        <v>198</v>
      </c>
      <c r="C237" s="558">
        <v>909</v>
      </c>
      <c r="D237" s="559" t="s">
        <v>171</v>
      </c>
      <c r="E237" s="559" t="s">
        <v>427</v>
      </c>
      <c r="F237" s="559" t="s">
        <v>201</v>
      </c>
      <c r="G237" s="560">
        <v>262</v>
      </c>
      <c r="H237" s="684">
        <v>39.825</v>
      </c>
      <c r="I237" s="552">
        <v>39.825</v>
      </c>
      <c r="J237" s="622">
        <f t="shared" si="12"/>
        <v>1</v>
      </c>
      <c r="K237" s="577">
        <f t="shared" si="13"/>
        <v>0</v>
      </c>
    </row>
    <row r="238" spans="1:11" ht="72" customHeight="1">
      <c r="A238" s="503" t="s">
        <v>428</v>
      </c>
      <c r="B238" s="504" t="s">
        <v>132</v>
      </c>
      <c r="C238" s="547">
        <v>909</v>
      </c>
      <c r="D238" s="548" t="s">
        <v>171</v>
      </c>
      <c r="E238" s="548" t="s">
        <v>429</v>
      </c>
      <c r="F238" s="548"/>
      <c r="G238" s="548"/>
      <c r="H238" s="549">
        <f>H239</f>
        <v>39.825</v>
      </c>
      <c r="I238" s="549">
        <f>I239</f>
        <v>39.825</v>
      </c>
      <c r="J238" s="621">
        <f t="shared" si="12"/>
        <v>1</v>
      </c>
      <c r="K238" s="570">
        <f t="shared" si="13"/>
        <v>0</v>
      </c>
    </row>
    <row r="239" spans="1:11" ht="31.5">
      <c r="A239" s="503"/>
      <c r="B239" s="506" t="s">
        <v>158</v>
      </c>
      <c r="C239" s="551">
        <v>909</v>
      </c>
      <c r="D239" s="544" t="s">
        <v>171</v>
      </c>
      <c r="E239" s="544" t="s">
        <v>429</v>
      </c>
      <c r="F239" s="544" t="s">
        <v>493</v>
      </c>
      <c r="G239" s="544"/>
      <c r="H239" s="552">
        <f>H240</f>
        <v>39.825</v>
      </c>
      <c r="I239" s="552">
        <f>I240</f>
        <v>39.825</v>
      </c>
      <c r="J239" s="622">
        <f t="shared" si="12"/>
        <v>1</v>
      </c>
      <c r="K239" s="577">
        <f t="shared" si="13"/>
        <v>0</v>
      </c>
    </row>
    <row r="240" spans="1:11" ht="20.25" customHeight="1">
      <c r="A240" s="503"/>
      <c r="B240" s="506" t="s">
        <v>198</v>
      </c>
      <c r="C240" s="551">
        <v>909</v>
      </c>
      <c r="D240" s="544" t="s">
        <v>171</v>
      </c>
      <c r="E240" s="544" t="s">
        <v>429</v>
      </c>
      <c r="F240" s="544" t="s">
        <v>201</v>
      </c>
      <c r="G240" s="544"/>
      <c r="H240" s="552">
        <v>39.825</v>
      </c>
      <c r="I240" s="552">
        <v>39.825</v>
      </c>
      <c r="J240" s="622">
        <f t="shared" si="12"/>
        <v>1</v>
      </c>
      <c r="K240" s="577">
        <f t="shared" si="13"/>
        <v>0</v>
      </c>
    </row>
    <row r="241" spans="1:11" ht="31.5" customHeight="1" hidden="1">
      <c r="A241" s="500"/>
      <c r="B241" s="529" t="s">
        <v>260</v>
      </c>
      <c r="C241" s="558">
        <v>909</v>
      </c>
      <c r="D241" s="559" t="s">
        <v>39</v>
      </c>
      <c r="E241" s="559" t="s">
        <v>137</v>
      </c>
      <c r="F241" s="559" t="s">
        <v>113</v>
      </c>
      <c r="G241" s="560"/>
      <c r="H241" s="541">
        <v>3590.1</v>
      </c>
      <c r="I241" s="778">
        <v>1692.01</v>
      </c>
      <c r="J241" s="779">
        <f t="shared" si="12"/>
        <v>0.47129884961421686</v>
      </c>
      <c r="K241" s="607">
        <f t="shared" si="13"/>
        <v>-1898.09</v>
      </c>
    </row>
    <row r="242" spans="1:11" ht="31.5" customHeight="1" hidden="1">
      <c r="A242" s="502"/>
      <c r="B242" s="501" t="s">
        <v>71</v>
      </c>
      <c r="C242" s="558">
        <v>909</v>
      </c>
      <c r="D242" s="559" t="s">
        <v>39</v>
      </c>
      <c r="E242" s="559" t="s">
        <v>137</v>
      </c>
      <c r="F242" s="559" t="s">
        <v>113</v>
      </c>
      <c r="G242" s="560">
        <v>226</v>
      </c>
      <c r="H242" s="541">
        <v>3590.1</v>
      </c>
      <c r="I242" s="607">
        <v>1692.01</v>
      </c>
      <c r="J242" s="622">
        <f t="shared" si="12"/>
        <v>0.47129884961421686</v>
      </c>
      <c r="K242" s="577">
        <f t="shared" si="13"/>
        <v>-1898.09</v>
      </c>
    </row>
    <row r="243" spans="1:11" ht="144" customHeight="1">
      <c r="A243" s="503" t="s">
        <v>464</v>
      </c>
      <c r="B243" s="504" t="s">
        <v>170</v>
      </c>
      <c r="C243" s="547">
        <v>909</v>
      </c>
      <c r="D243" s="548" t="s">
        <v>171</v>
      </c>
      <c r="E243" s="548" t="s">
        <v>430</v>
      </c>
      <c r="F243" s="548"/>
      <c r="G243" s="548"/>
      <c r="H243" s="549">
        <f>H244</f>
        <v>39.825</v>
      </c>
      <c r="I243" s="549">
        <f>I244</f>
        <v>39.825</v>
      </c>
      <c r="J243" s="621">
        <f t="shared" si="12"/>
        <v>1</v>
      </c>
      <c r="K243" s="570">
        <f t="shared" si="13"/>
        <v>0</v>
      </c>
    </row>
    <row r="244" spans="1:11" ht="35.25" customHeight="1">
      <c r="A244" s="503"/>
      <c r="B244" s="506" t="s">
        <v>158</v>
      </c>
      <c r="C244" s="551">
        <v>909</v>
      </c>
      <c r="D244" s="544" t="s">
        <v>171</v>
      </c>
      <c r="E244" s="544" t="s">
        <v>430</v>
      </c>
      <c r="F244" s="544"/>
      <c r="G244" s="544"/>
      <c r="H244" s="552">
        <f>H245</f>
        <v>39.825</v>
      </c>
      <c r="I244" s="552">
        <f>I245</f>
        <v>39.825</v>
      </c>
      <c r="J244" s="622">
        <f t="shared" si="12"/>
        <v>1</v>
      </c>
      <c r="K244" s="577">
        <f t="shared" si="13"/>
        <v>0</v>
      </c>
    </row>
    <row r="245" spans="1:11" ht="33.75" customHeight="1">
      <c r="A245" s="505"/>
      <c r="B245" s="506" t="s">
        <v>198</v>
      </c>
      <c r="C245" s="551">
        <v>909</v>
      </c>
      <c r="D245" s="544" t="s">
        <v>171</v>
      </c>
      <c r="E245" s="544" t="s">
        <v>430</v>
      </c>
      <c r="F245" s="544"/>
      <c r="G245" s="544"/>
      <c r="H245" s="552">
        <v>39.825</v>
      </c>
      <c r="I245" s="552">
        <v>39.825</v>
      </c>
      <c r="J245" s="622">
        <f t="shared" si="12"/>
        <v>1</v>
      </c>
      <c r="K245" s="577">
        <f t="shared" si="13"/>
        <v>0</v>
      </c>
    </row>
    <row r="246" spans="1:11" ht="15.75">
      <c r="A246" s="701" t="s">
        <v>431</v>
      </c>
      <c r="B246" s="702" t="s">
        <v>185</v>
      </c>
      <c r="C246" s="703">
        <v>909</v>
      </c>
      <c r="D246" s="704" t="s">
        <v>32</v>
      </c>
      <c r="E246" s="704"/>
      <c r="F246" s="704"/>
      <c r="G246" s="704"/>
      <c r="H246" s="794">
        <f>H247</f>
        <v>8328.4</v>
      </c>
      <c r="I246" s="794">
        <f>I247</f>
        <v>8328.414</v>
      </c>
      <c r="J246" s="785">
        <f t="shared" si="12"/>
        <v>1.0000016809951493</v>
      </c>
      <c r="K246" s="786">
        <f t="shared" si="13"/>
        <v>0.014000000001033186</v>
      </c>
    </row>
    <row r="247" spans="1:11" ht="15.75" customHeight="1">
      <c r="A247" s="690" t="s">
        <v>432</v>
      </c>
      <c r="B247" s="691" t="s">
        <v>187</v>
      </c>
      <c r="C247" s="687">
        <v>909</v>
      </c>
      <c r="D247" s="688" t="s">
        <v>33</v>
      </c>
      <c r="E247" s="688"/>
      <c r="F247" s="688"/>
      <c r="G247" s="688"/>
      <c r="H247" s="713">
        <f>H248+H251+H254</f>
        <v>8328.4</v>
      </c>
      <c r="I247" s="713">
        <f>I248+I251+I254</f>
        <v>8328.414</v>
      </c>
      <c r="J247" s="800">
        <f t="shared" si="12"/>
        <v>1.0000016809951493</v>
      </c>
      <c r="K247" s="801">
        <f t="shared" si="13"/>
        <v>0.014000000001033186</v>
      </c>
    </row>
    <row r="248" spans="1:11" ht="53.25" customHeight="1">
      <c r="A248" s="503" t="s">
        <v>433</v>
      </c>
      <c r="B248" s="504" t="s">
        <v>256</v>
      </c>
      <c r="C248" s="547">
        <v>909</v>
      </c>
      <c r="D248" s="548" t="s">
        <v>33</v>
      </c>
      <c r="E248" s="548" t="s">
        <v>434</v>
      </c>
      <c r="F248" s="548"/>
      <c r="G248" s="548"/>
      <c r="H248" s="537">
        <f>H249</f>
        <v>4746.5</v>
      </c>
      <c r="I248" s="537">
        <f>I249</f>
        <v>4746.5</v>
      </c>
      <c r="J248" s="803">
        <f t="shared" si="12"/>
        <v>1</v>
      </c>
      <c r="K248" s="804">
        <f t="shared" si="13"/>
        <v>0</v>
      </c>
    </row>
    <row r="249" spans="1:11" ht="31.5">
      <c r="A249" s="502"/>
      <c r="B249" s="506" t="s">
        <v>158</v>
      </c>
      <c r="C249" s="551">
        <v>909</v>
      </c>
      <c r="D249" s="544" t="s">
        <v>33</v>
      </c>
      <c r="E249" s="544" t="s">
        <v>434</v>
      </c>
      <c r="F249" s="544" t="s">
        <v>96</v>
      </c>
      <c r="G249" s="544"/>
      <c r="H249" s="577">
        <f>H250</f>
        <v>4746.5</v>
      </c>
      <c r="I249" s="577">
        <f>I250</f>
        <v>4746.5</v>
      </c>
      <c r="J249" s="622">
        <f t="shared" si="12"/>
        <v>1</v>
      </c>
      <c r="K249" s="577">
        <f t="shared" si="13"/>
        <v>0</v>
      </c>
    </row>
    <row r="250" spans="1:11" ht="31.5" customHeight="1">
      <c r="A250" s="505"/>
      <c r="B250" s="506" t="s">
        <v>198</v>
      </c>
      <c r="C250" s="551">
        <v>909</v>
      </c>
      <c r="D250" s="544" t="s">
        <v>33</v>
      </c>
      <c r="E250" s="544" t="s">
        <v>434</v>
      </c>
      <c r="F250" s="544" t="s">
        <v>201</v>
      </c>
      <c r="G250" s="544" t="s">
        <v>60</v>
      </c>
      <c r="H250" s="541">
        <v>4746.5</v>
      </c>
      <c r="I250" s="552">
        <v>4746.5</v>
      </c>
      <c r="J250" s="622">
        <f t="shared" si="12"/>
        <v>1</v>
      </c>
      <c r="K250" s="577">
        <f t="shared" si="13"/>
        <v>0</v>
      </c>
    </row>
    <row r="251" spans="1:11" ht="32.25" customHeight="1">
      <c r="A251" s="503" t="s">
        <v>465</v>
      </c>
      <c r="B251" s="504" t="s">
        <v>134</v>
      </c>
      <c r="C251" s="547">
        <v>909</v>
      </c>
      <c r="D251" s="548" t="s">
        <v>33</v>
      </c>
      <c r="E251" s="548" t="s">
        <v>435</v>
      </c>
      <c r="F251" s="548"/>
      <c r="G251" s="548"/>
      <c r="H251" s="537">
        <f>H252</f>
        <v>183</v>
      </c>
      <c r="I251" s="537">
        <f>I252</f>
        <v>183</v>
      </c>
      <c r="J251" s="621">
        <f t="shared" si="12"/>
        <v>1</v>
      </c>
      <c r="K251" s="570">
        <f t="shared" si="13"/>
        <v>0</v>
      </c>
    </row>
    <row r="252" spans="1:11" ht="32.25" customHeight="1">
      <c r="A252" s="505"/>
      <c r="B252" s="506" t="s">
        <v>158</v>
      </c>
      <c r="C252" s="551">
        <v>909</v>
      </c>
      <c r="D252" s="544" t="s">
        <v>33</v>
      </c>
      <c r="E252" s="544" t="s">
        <v>435</v>
      </c>
      <c r="F252" s="544" t="s">
        <v>96</v>
      </c>
      <c r="G252" s="544"/>
      <c r="H252" s="541">
        <f>H253</f>
        <v>183</v>
      </c>
      <c r="I252" s="541">
        <f>I253</f>
        <v>183</v>
      </c>
      <c r="J252" s="622">
        <f t="shared" si="12"/>
        <v>1</v>
      </c>
      <c r="K252" s="577">
        <f t="shared" si="13"/>
        <v>0</v>
      </c>
    </row>
    <row r="253" spans="1:11" ht="31.5" customHeight="1">
      <c r="A253" s="505"/>
      <c r="B253" s="506" t="s">
        <v>198</v>
      </c>
      <c r="C253" s="551">
        <v>909</v>
      </c>
      <c r="D253" s="544" t="s">
        <v>33</v>
      </c>
      <c r="E253" s="544" t="s">
        <v>435</v>
      </c>
      <c r="F253" s="544" t="s">
        <v>201</v>
      </c>
      <c r="G253" s="544"/>
      <c r="H253" s="541">
        <v>183</v>
      </c>
      <c r="I253" s="552">
        <v>183</v>
      </c>
      <c r="J253" s="622">
        <f t="shared" si="12"/>
        <v>1</v>
      </c>
      <c r="K253" s="577">
        <f t="shared" si="13"/>
        <v>0</v>
      </c>
    </row>
    <row r="254" spans="1:11" ht="47.25">
      <c r="A254" s="503" t="s">
        <v>466</v>
      </c>
      <c r="B254" s="504" t="s">
        <v>142</v>
      </c>
      <c r="C254" s="547">
        <v>909</v>
      </c>
      <c r="D254" s="548" t="s">
        <v>33</v>
      </c>
      <c r="E254" s="548" t="s">
        <v>436</v>
      </c>
      <c r="F254" s="548"/>
      <c r="G254" s="548"/>
      <c r="H254" s="549">
        <f>H255</f>
        <v>3398.9</v>
      </c>
      <c r="I254" s="549">
        <f>I255</f>
        <v>3398.914</v>
      </c>
      <c r="J254" s="621">
        <f t="shared" si="12"/>
        <v>1.00000411897967</v>
      </c>
      <c r="K254" s="570">
        <f t="shared" si="13"/>
        <v>0.014000000000123691</v>
      </c>
    </row>
    <row r="255" spans="1:11" ht="31.5">
      <c r="A255" s="505"/>
      <c r="B255" s="506" t="s">
        <v>158</v>
      </c>
      <c r="C255" s="551">
        <v>909</v>
      </c>
      <c r="D255" s="544" t="s">
        <v>33</v>
      </c>
      <c r="E255" s="544" t="s">
        <v>436</v>
      </c>
      <c r="F255" s="544" t="s">
        <v>96</v>
      </c>
      <c r="G255" s="544"/>
      <c r="H255" s="552">
        <f>H258</f>
        <v>3398.9</v>
      </c>
      <c r="I255" s="552">
        <f>I258</f>
        <v>3398.914</v>
      </c>
      <c r="J255" s="622">
        <f t="shared" si="12"/>
        <v>1.00000411897967</v>
      </c>
      <c r="K255" s="577">
        <f t="shared" si="13"/>
        <v>0.014000000000123691</v>
      </c>
    </row>
    <row r="256" spans="1:11" ht="31.5" customHeight="1" hidden="1">
      <c r="A256" s="503" t="s">
        <v>472</v>
      </c>
      <c r="B256" s="506" t="s">
        <v>198</v>
      </c>
      <c r="C256" s="547">
        <v>909</v>
      </c>
      <c r="D256" s="548" t="s">
        <v>54</v>
      </c>
      <c r="E256" s="548" t="s">
        <v>446</v>
      </c>
      <c r="F256" s="548"/>
      <c r="G256" s="548"/>
      <c r="H256" s="549">
        <f>H257</f>
        <v>3398.9</v>
      </c>
      <c r="I256" s="778">
        <v>3470.78705</v>
      </c>
      <c r="J256" s="779">
        <f t="shared" si="12"/>
        <v>1.0211500926770425</v>
      </c>
      <c r="K256" s="607">
        <f t="shared" si="13"/>
        <v>71.88704999999982</v>
      </c>
    </row>
    <row r="257" spans="1:11" ht="15.75" customHeight="1" hidden="1">
      <c r="A257" s="503"/>
      <c r="B257" s="506" t="s">
        <v>158</v>
      </c>
      <c r="C257" s="551">
        <v>909</v>
      </c>
      <c r="D257" s="544" t="s">
        <v>54</v>
      </c>
      <c r="E257" s="544" t="s">
        <v>446</v>
      </c>
      <c r="F257" s="544" t="s">
        <v>96</v>
      </c>
      <c r="G257" s="544"/>
      <c r="H257" s="552">
        <f>H258</f>
        <v>3398.9</v>
      </c>
      <c r="I257" s="607">
        <v>3470.78705</v>
      </c>
      <c r="J257" s="622">
        <f t="shared" si="12"/>
        <v>1.0211500926770425</v>
      </c>
      <c r="K257" s="577">
        <f t="shared" si="13"/>
        <v>71.88704999999982</v>
      </c>
    </row>
    <row r="258" spans="1:11" ht="31.5">
      <c r="A258" s="503"/>
      <c r="B258" s="506" t="s">
        <v>198</v>
      </c>
      <c r="C258" s="551">
        <v>909</v>
      </c>
      <c r="D258" s="544" t="s">
        <v>33</v>
      </c>
      <c r="E258" s="544" t="s">
        <v>436</v>
      </c>
      <c r="F258" s="544" t="s">
        <v>201</v>
      </c>
      <c r="G258" s="544"/>
      <c r="H258" s="552">
        <v>3398.9</v>
      </c>
      <c r="I258" s="552">
        <v>3398.914</v>
      </c>
      <c r="J258" s="622">
        <f t="shared" si="12"/>
        <v>1.00000411897967</v>
      </c>
      <c r="K258" s="577">
        <f t="shared" si="13"/>
        <v>0.014000000000123691</v>
      </c>
    </row>
    <row r="259" spans="1:11" ht="15.75">
      <c r="A259" s="805" t="s">
        <v>437</v>
      </c>
      <c r="B259" s="806" t="s">
        <v>36</v>
      </c>
      <c r="C259" s="807">
        <v>909</v>
      </c>
      <c r="D259" s="808" t="s">
        <v>37</v>
      </c>
      <c r="E259" s="808"/>
      <c r="F259" s="808"/>
      <c r="G259" s="808"/>
      <c r="H259" s="809">
        <f>H260+H267</f>
        <v>10878.798999999999</v>
      </c>
      <c r="I259" s="809">
        <f>I260+I267</f>
        <v>10535.764</v>
      </c>
      <c r="J259" s="813">
        <f t="shared" si="12"/>
        <v>0.968467567054047</v>
      </c>
      <c r="K259" s="810">
        <f t="shared" si="13"/>
        <v>-343.03499999999985</v>
      </c>
    </row>
    <row r="260" spans="1:11" ht="15.75">
      <c r="A260" s="709" t="s">
        <v>438</v>
      </c>
      <c r="B260" s="710" t="s">
        <v>439</v>
      </c>
      <c r="C260" s="711">
        <v>909</v>
      </c>
      <c r="D260" s="712" t="s">
        <v>279</v>
      </c>
      <c r="E260" s="712"/>
      <c r="F260" s="712"/>
      <c r="G260" s="712" t="s">
        <v>60</v>
      </c>
      <c r="H260" s="802">
        <f>H261</f>
        <v>1757.999</v>
      </c>
      <c r="I260" s="802">
        <f>I261</f>
        <v>1757.998</v>
      </c>
      <c r="J260" s="811">
        <f t="shared" si="12"/>
        <v>0.9999994311714626</v>
      </c>
      <c r="K260" s="812">
        <f t="shared" si="13"/>
        <v>-0.0009999999999763531</v>
      </c>
    </row>
    <row r="261" spans="1:11" ht="147.75" customHeight="1">
      <c r="A261" s="707" t="s">
        <v>440</v>
      </c>
      <c r="B261" s="706" t="s">
        <v>494</v>
      </c>
      <c r="C261" s="708">
        <v>909</v>
      </c>
      <c r="D261" s="708">
        <v>1003</v>
      </c>
      <c r="E261" s="575" t="s">
        <v>441</v>
      </c>
      <c r="F261" s="708"/>
      <c r="G261" s="708"/>
      <c r="H261" s="570">
        <f>H262</f>
        <v>1757.999</v>
      </c>
      <c r="I261" s="570">
        <f>I262</f>
        <v>1757.998</v>
      </c>
      <c r="J261" s="621">
        <f t="shared" si="12"/>
        <v>0.9999994311714626</v>
      </c>
      <c r="K261" s="570">
        <f t="shared" si="13"/>
        <v>-0.0009999999999763531</v>
      </c>
    </row>
    <row r="262" spans="1:11" ht="15.75">
      <c r="A262" s="505"/>
      <c r="B262" s="506" t="s">
        <v>495</v>
      </c>
      <c r="C262" s="551">
        <v>909</v>
      </c>
      <c r="D262" s="544" t="s">
        <v>279</v>
      </c>
      <c r="E262" s="544" t="s">
        <v>441</v>
      </c>
      <c r="F262" s="544" t="s">
        <v>99</v>
      </c>
      <c r="G262" s="544"/>
      <c r="H262" s="552">
        <f>H266</f>
        <v>1757.999</v>
      </c>
      <c r="I262" s="552">
        <f>I266</f>
        <v>1757.998</v>
      </c>
      <c r="J262" s="622">
        <f t="shared" si="12"/>
        <v>0.9999994311714626</v>
      </c>
      <c r="K262" s="577">
        <f t="shared" si="13"/>
        <v>-0.0009999999999763531</v>
      </c>
    </row>
    <row r="263" spans="1:11" ht="31.5" customHeight="1" hidden="1">
      <c r="A263" s="502"/>
      <c r="B263" s="501" t="s">
        <v>89</v>
      </c>
      <c r="C263" s="551">
        <v>909</v>
      </c>
      <c r="D263" s="544" t="s">
        <v>138</v>
      </c>
      <c r="E263" s="544" t="s">
        <v>262</v>
      </c>
      <c r="F263" s="544" t="s">
        <v>84</v>
      </c>
      <c r="G263" s="544"/>
      <c r="H263" s="552">
        <v>994.135</v>
      </c>
      <c r="I263" s="552">
        <v>923.2784</v>
      </c>
      <c r="J263" s="622">
        <f t="shared" si="12"/>
        <v>0.9287253743203892</v>
      </c>
      <c r="K263" s="577">
        <f t="shared" si="13"/>
        <v>-70.85659999999996</v>
      </c>
    </row>
    <row r="264" spans="1:11" ht="15.75" customHeight="1" hidden="1">
      <c r="A264" s="505"/>
      <c r="B264" s="506" t="s">
        <v>11</v>
      </c>
      <c r="C264" s="551">
        <v>909</v>
      </c>
      <c r="D264" s="544" t="s">
        <v>138</v>
      </c>
      <c r="E264" s="544" t="s">
        <v>262</v>
      </c>
      <c r="F264" s="544" t="s">
        <v>84</v>
      </c>
      <c r="G264" s="544" t="s">
        <v>61</v>
      </c>
      <c r="H264" s="552">
        <v>0</v>
      </c>
      <c r="I264" s="577">
        <v>0</v>
      </c>
      <c r="J264" s="622" t="e">
        <f t="shared" si="12"/>
        <v>#DIV/0!</v>
      </c>
      <c r="K264" s="577">
        <f t="shared" si="13"/>
        <v>0</v>
      </c>
    </row>
    <row r="265" spans="1:11" ht="47.25" customHeight="1" hidden="1">
      <c r="A265" s="505"/>
      <c r="B265" s="506" t="s">
        <v>71</v>
      </c>
      <c r="C265" s="551">
        <v>909</v>
      </c>
      <c r="D265" s="544" t="s">
        <v>138</v>
      </c>
      <c r="E265" s="544" t="s">
        <v>262</v>
      </c>
      <c r="F265" s="544" t="s">
        <v>84</v>
      </c>
      <c r="G265" s="544" t="s">
        <v>60</v>
      </c>
      <c r="H265" s="552">
        <v>994.135</v>
      </c>
      <c r="I265" s="577">
        <v>923.2784</v>
      </c>
      <c r="J265" s="622">
        <f t="shared" si="12"/>
        <v>0.9287253743203892</v>
      </c>
      <c r="K265" s="577">
        <f t="shared" si="13"/>
        <v>-70.85659999999996</v>
      </c>
    </row>
    <row r="266" spans="1:11" ht="18" customHeight="1">
      <c r="A266" s="505"/>
      <c r="B266" s="506" t="s">
        <v>199</v>
      </c>
      <c r="C266" s="551">
        <v>909</v>
      </c>
      <c r="D266" s="544" t="s">
        <v>279</v>
      </c>
      <c r="E266" s="544" t="s">
        <v>441</v>
      </c>
      <c r="F266" s="544" t="s">
        <v>62</v>
      </c>
      <c r="G266" s="544"/>
      <c r="H266" s="552">
        <v>1757.999</v>
      </c>
      <c r="I266" s="552">
        <v>1757.998</v>
      </c>
      <c r="J266" s="622">
        <f t="shared" si="12"/>
        <v>0.9999994311714626</v>
      </c>
      <c r="K266" s="577">
        <f t="shared" si="13"/>
        <v>-0.0009999999999763531</v>
      </c>
    </row>
    <row r="267" spans="1:11" ht="18.75" customHeight="1">
      <c r="A267" s="690" t="s">
        <v>467</v>
      </c>
      <c r="B267" s="691" t="s">
        <v>38</v>
      </c>
      <c r="C267" s="687">
        <v>909</v>
      </c>
      <c r="D267" s="688" t="s">
        <v>39</v>
      </c>
      <c r="E267" s="688"/>
      <c r="F267" s="688"/>
      <c r="G267" s="688"/>
      <c r="H267" s="692">
        <f>H268+H273</f>
        <v>9120.8</v>
      </c>
      <c r="I267" s="692">
        <f>I268+I273</f>
        <v>8777.766</v>
      </c>
      <c r="J267" s="744">
        <f t="shared" si="12"/>
        <v>0.9623899219366723</v>
      </c>
      <c r="K267" s="733">
        <f t="shared" si="13"/>
        <v>-343.03399999999965</v>
      </c>
    </row>
    <row r="268" spans="1:11" ht="65.25" customHeight="1">
      <c r="A268" s="503" t="s">
        <v>468</v>
      </c>
      <c r="B268" s="504" t="s">
        <v>109</v>
      </c>
      <c r="C268" s="547">
        <v>909</v>
      </c>
      <c r="D268" s="548" t="s">
        <v>39</v>
      </c>
      <c r="E268" s="548" t="s">
        <v>136</v>
      </c>
      <c r="F268" s="548"/>
      <c r="G268" s="548"/>
      <c r="H268" s="549">
        <f>H269</f>
        <v>5724.2</v>
      </c>
      <c r="I268" s="549">
        <f>I269</f>
        <v>5550.666</v>
      </c>
      <c r="J268" s="621">
        <f t="shared" si="12"/>
        <v>0.9696841480032145</v>
      </c>
      <c r="K268" s="570">
        <f t="shared" si="13"/>
        <v>-173.53399999999965</v>
      </c>
    </row>
    <row r="269" spans="1:11" ht="15.75">
      <c r="A269" s="505"/>
      <c r="B269" s="506" t="s">
        <v>495</v>
      </c>
      <c r="C269" s="551">
        <v>909</v>
      </c>
      <c r="D269" s="544" t="s">
        <v>54</v>
      </c>
      <c r="E269" s="544" t="s">
        <v>264</v>
      </c>
      <c r="F269" s="544" t="s">
        <v>99</v>
      </c>
      <c r="G269" s="544"/>
      <c r="H269" s="552">
        <f>H270</f>
        <v>5724.2</v>
      </c>
      <c r="I269" s="552">
        <f>I270</f>
        <v>5550.666</v>
      </c>
      <c r="J269" s="622">
        <f t="shared" si="12"/>
        <v>0.9696841480032145</v>
      </c>
      <c r="K269" s="577">
        <f t="shared" si="13"/>
        <v>-173.53399999999965</v>
      </c>
    </row>
    <row r="270" spans="1:11" ht="31.5">
      <c r="A270" s="505"/>
      <c r="B270" s="506" t="s">
        <v>199</v>
      </c>
      <c r="C270" s="551">
        <v>909</v>
      </c>
      <c r="D270" s="544" t="s">
        <v>54</v>
      </c>
      <c r="E270" s="544" t="s">
        <v>264</v>
      </c>
      <c r="F270" s="544" t="s">
        <v>62</v>
      </c>
      <c r="G270" s="544"/>
      <c r="H270" s="552">
        <v>5724.2</v>
      </c>
      <c r="I270" s="552">
        <v>5550.666</v>
      </c>
      <c r="J270" s="622">
        <f t="shared" si="12"/>
        <v>0.9696841480032145</v>
      </c>
      <c r="K270" s="577">
        <f t="shared" si="13"/>
        <v>-173.53399999999965</v>
      </c>
    </row>
    <row r="271" spans="1:11" ht="31.5" hidden="1">
      <c r="A271" s="502"/>
      <c r="B271" s="501" t="s">
        <v>89</v>
      </c>
      <c r="C271" s="551">
        <v>909</v>
      </c>
      <c r="D271" s="544" t="s">
        <v>54</v>
      </c>
      <c r="E271" s="544" t="s">
        <v>264</v>
      </c>
      <c r="F271" s="544" t="s">
        <v>84</v>
      </c>
      <c r="G271" s="544"/>
      <c r="H271" s="552">
        <v>1127.822</v>
      </c>
      <c r="I271" s="552">
        <v>1127.82184</v>
      </c>
      <c r="J271" s="622">
        <f t="shared" si="12"/>
        <v>0.9999998581336418</v>
      </c>
      <c r="K271" s="577">
        <f t="shared" si="13"/>
        <v>-0.0001599999998234125</v>
      </c>
    </row>
    <row r="272" spans="1:11" ht="15.75" hidden="1">
      <c r="A272" s="505"/>
      <c r="B272" s="506" t="s">
        <v>71</v>
      </c>
      <c r="C272" s="551">
        <v>909</v>
      </c>
      <c r="D272" s="544" t="s">
        <v>54</v>
      </c>
      <c r="E272" s="544" t="s">
        <v>264</v>
      </c>
      <c r="F272" s="544" t="s">
        <v>84</v>
      </c>
      <c r="G272" s="544" t="s">
        <v>60</v>
      </c>
      <c r="H272" s="552">
        <v>1127.822</v>
      </c>
      <c r="I272" s="577">
        <v>1127.82184</v>
      </c>
      <c r="J272" s="622">
        <f t="shared" si="12"/>
        <v>0.9999998581336418</v>
      </c>
      <c r="K272" s="577">
        <f t="shared" si="13"/>
        <v>-0.0001599999998234125</v>
      </c>
    </row>
    <row r="273" spans="1:11" ht="69" customHeight="1">
      <c r="A273" s="503" t="s">
        <v>469</v>
      </c>
      <c r="B273" s="504" t="s">
        <v>496</v>
      </c>
      <c r="C273" s="547">
        <v>909</v>
      </c>
      <c r="D273" s="548" t="s">
        <v>39</v>
      </c>
      <c r="E273" s="548" t="s">
        <v>137</v>
      </c>
      <c r="F273" s="548"/>
      <c r="G273" s="548"/>
      <c r="H273" s="549">
        <f>H274</f>
        <v>3396.6</v>
      </c>
      <c r="I273" s="549">
        <f>I274</f>
        <v>3227.1</v>
      </c>
      <c r="J273" s="622">
        <f t="shared" si="12"/>
        <v>0.950097155979509</v>
      </c>
      <c r="K273" s="577">
        <f t="shared" si="13"/>
        <v>-169.5</v>
      </c>
    </row>
    <row r="274" spans="1:11" ht="15.75">
      <c r="A274" s="505"/>
      <c r="B274" s="506" t="s">
        <v>495</v>
      </c>
      <c r="C274" s="551">
        <v>909</v>
      </c>
      <c r="D274" s="544" t="s">
        <v>39</v>
      </c>
      <c r="E274" s="544" t="s">
        <v>137</v>
      </c>
      <c r="F274" s="544" t="s">
        <v>99</v>
      </c>
      <c r="G274" s="544"/>
      <c r="H274" s="552">
        <v>3396.6</v>
      </c>
      <c r="I274" s="552">
        <v>3227.1</v>
      </c>
      <c r="J274" s="622">
        <f t="shared" si="12"/>
        <v>0.950097155979509</v>
      </c>
      <c r="K274" s="577">
        <f t="shared" si="13"/>
        <v>-169.5</v>
      </c>
    </row>
    <row r="275" spans="1:11" s="94" customFormat="1" ht="31.5">
      <c r="A275" s="219"/>
      <c r="B275" s="506" t="s">
        <v>199</v>
      </c>
      <c r="C275" s="714">
        <v>909</v>
      </c>
      <c r="D275" s="714">
        <v>1004</v>
      </c>
      <c r="E275" s="544" t="s">
        <v>137</v>
      </c>
      <c r="F275" s="714">
        <v>320</v>
      </c>
      <c r="G275" s="705"/>
      <c r="H275" s="552">
        <v>3396.6</v>
      </c>
      <c r="I275" s="552">
        <v>3227.091</v>
      </c>
      <c r="J275" s="622">
        <f t="shared" si="12"/>
        <v>0.9500945062709768</v>
      </c>
      <c r="K275" s="577">
        <f t="shared" si="13"/>
        <v>-169.50900000000001</v>
      </c>
    </row>
    <row r="276" spans="1:11" s="94" customFormat="1" ht="15.75">
      <c r="A276" s="814" t="s">
        <v>442</v>
      </c>
      <c r="B276" s="815" t="s">
        <v>35</v>
      </c>
      <c r="C276" s="816">
        <v>909</v>
      </c>
      <c r="D276" s="816">
        <v>1100</v>
      </c>
      <c r="E276" s="808"/>
      <c r="F276" s="816"/>
      <c r="G276" s="817"/>
      <c r="H276" s="818">
        <f aca="true" t="shared" si="14" ref="H276:I279">H277</f>
        <v>320</v>
      </c>
      <c r="I276" s="818">
        <f t="shared" si="14"/>
        <v>320</v>
      </c>
      <c r="J276" s="797">
        <f t="shared" si="12"/>
        <v>1</v>
      </c>
      <c r="K276" s="791">
        <f t="shared" si="13"/>
        <v>0</v>
      </c>
    </row>
    <row r="277" spans="1:11" s="94" customFormat="1" ht="15.75">
      <c r="A277" s="482" t="s">
        <v>443</v>
      </c>
      <c r="B277" s="691" t="s">
        <v>139</v>
      </c>
      <c r="C277" s="716">
        <v>909</v>
      </c>
      <c r="D277" s="716">
        <v>1102</v>
      </c>
      <c r="E277" s="688"/>
      <c r="F277" s="716"/>
      <c r="G277" s="717"/>
      <c r="H277" s="692">
        <f t="shared" si="14"/>
        <v>320</v>
      </c>
      <c r="I277" s="692">
        <f t="shared" si="14"/>
        <v>320</v>
      </c>
      <c r="J277" s="751">
        <f t="shared" si="12"/>
        <v>1</v>
      </c>
      <c r="K277" s="750">
        <f t="shared" si="13"/>
        <v>0</v>
      </c>
    </row>
    <row r="278" spans="1:11" s="94" customFormat="1" ht="47.25">
      <c r="A278" s="222" t="s">
        <v>444</v>
      </c>
      <c r="B278" s="504" t="s">
        <v>261</v>
      </c>
      <c r="C278" s="708">
        <v>909</v>
      </c>
      <c r="D278" s="708">
        <v>1102</v>
      </c>
      <c r="E278" s="548" t="s">
        <v>445</v>
      </c>
      <c r="F278" s="708"/>
      <c r="G278" s="705"/>
      <c r="H278" s="549">
        <f t="shared" si="14"/>
        <v>320</v>
      </c>
      <c r="I278" s="549">
        <f t="shared" si="14"/>
        <v>320</v>
      </c>
      <c r="J278" s="622">
        <f>I278/H278</f>
        <v>1</v>
      </c>
      <c r="K278" s="577">
        <f>I278-H278</f>
        <v>0</v>
      </c>
    </row>
    <row r="279" spans="1:11" s="94" customFormat="1" ht="31.5">
      <c r="A279" s="219"/>
      <c r="B279" s="506" t="s">
        <v>158</v>
      </c>
      <c r="C279" s="714">
        <v>909</v>
      </c>
      <c r="D279" s="714">
        <v>1102</v>
      </c>
      <c r="E279" s="544" t="s">
        <v>445</v>
      </c>
      <c r="F279" s="714">
        <v>200</v>
      </c>
      <c r="G279" s="705"/>
      <c r="H279" s="552">
        <f t="shared" si="14"/>
        <v>320</v>
      </c>
      <c r="I279" s="552">
        <f t="shared" si="14"/>
        <v>320</v>
      </c>
      <c r="J279" s="622">
        <f>I279/H279</f>
        <v>1</v>
      </c>
      <c r="K279" s="577">
        <f>I279-H279</f>
        <v>0</v>
      </c>
    </row>
    <row r="280" spans="1:11" s="94" customFormat="1" ht="31.5">
      <c r="A280" s="219"/>
      <c r="B280" s="506" t="s">
        <v>198</v>
      </c>
      <c r="C280" s="714">
        <v>909</v>
      </c>
      <c r="D280" s="714">
        <v>1102</v>
      </c>
      <c r="E280" s="544" t="s">
        <v>497</v>
      </c>
      <c r="F280" s="714">
        <v>240</v>
      </c>
      <c r="G280" s="705"/>
      <c r="H280" s="552">
        <v>320</v>
      </c>
      <c r="I280" s="552">
        <v>320</v>
      </c>
      <c r="J280" s="622">
        <f>I280/H280</f>
        <v>1</v>
      </c>
      <c r="K280" s="577">
        <f>I280-H280</f>
        <v>0</v>
      </c>
    </row>
    <row r="281" spans="1:11" s="94" customFormat="1" ht="15.75">
      <c r="A281" s="814" t="s">
        <v>470</v>
      </c>
      <c r="B281" s="815" t="s">
        <v>52</v>
      </c>
      <c r="C281" s="816">
        <v>909</v>
      </c>
      <c r="D281" s="816">
        <v>1200</v>
      </c>
      <c r="E281" s="808"/>
      <c r="F281" s="816"/>
      <c r="G281" s="817"/>
      <c r="H281" s="818">
        <f>H282</f>
        <v>1150</v>
      </c>
      <c r="I281" s="818">
        <f aca="true" t="shared" si="15" ref="I281:K284">I282</f>
        <v>1150</v>
      </c>
      <c r="J281" s="819">
        <f t="shared" si="15"/>
        <v>1</v>
      </c>
      <c r="K281" s="818">
        <f t="shared" si="15"/>
        <v>0</v>
      </c>
    </row>
    <row r="282" spans="1:11" s="94" customFormat="1" ht="15.75">
      <c r="A282" s="482" t="s">
        <v>471</v>
      </c>
      <c r="B282" s="691" t="s">
        <v>34</v>
      </c>
      <c r="C282" s="716">
        <v>909</v>
      </c>
      <c r="D282" s="716">
        <v>1202</v>
      </c>
      <c r="E282" s="688"/>
      <c r="F282" s="716"/>
      <c r="G282" s="717"/>
      <c r="H282" s="692">
        <f>H283</f>
        <v>1150</v>
      </c>
      <c r="I282" s="692">
        <f t="shared" si="15"/>
        <v>1150</v>
      </c>
      <c r="J282" s="820">
        <f t="shared" si="15"/>
        <v>1</v>
      </c>
      <c r="K282" s="692">
        <f t="shared" si="15"/>
        <v>0</v>
      </c>
    </row>
    <row r="283" spans="1:11" s="94" customFormat="1" ht="47.25">
      <c r="A283" s="219" t="s">
        <v>472</v>
      </c>
      <c r="B283" s="504" t="s">
        <v>263</v>
      </c>
      <c r="C283" s="708">
        <v>909</v>
      </c>
      <c r="D283" s="708">
        <v>1202</v>
      </c>
      <c r="E283" s="548" t="s">
        <v>446</v>
      </c>
      <c r="F283" s="708"/>
      <c r="G283" s="705"/>
      <c r="H283" s="718">
        <f>H284</f>
        <v>1150</v>
      </c>
      <c r="I283" s="718">
        <f t="shared" si="15"/>
        <v>1150</v>
      </c>
      <c r="J283" s="821">
        <f t="shared" si="15"/>
        <v>1</v>
      </c>
      <c r="K283" s="718">
        <f t="shared" si="15"/>
        <v>0</v>
      </c>
    </row>
    <row r="284" spans="1:11" s="94" customFormat="1" ht="31.5">
      <c r="A284" s="219"/>
      <c r="B284" s="506" t="s">
        <v>158</v>
      </c>
      <c r="C284" s="714">
        <v>909</v>
      </c>
      <c r="D284" s="714">
        <v>1202</v>
      </c>
      <c r="E284" s="544" t="s">
        <v>446</v>
      </c>
      <c r="F284" s="714">
        <v>200</v>
      </c>
      <c r="G284" s="705"/>
      <c r="H284" s="719">
        <f>H285</f>
        <v>1150</v>
      </c>
      <c r="I284" s="719">
        <f t="shared" si="15"/>
        <v>1150</v>
      </c>
      <c r="J284" s="822">
        <f t="shared" si="15"/>
        <v>1</v>
      </c>
      <c r="K284" s="719">
        <f t="shared" si="15"/>
        <v>0</v>
      </c>
    </row>
    <row r="285" spans="1:11" s="94" customFormat="1" ht="31.5">
      <c r="A285" s="219"/>
      <c r="B285" s="506" t="s">
        <v>198</v>
      </c>
      <c r="C285" s="553">
        <v>909</v>
      </c>
      <c r="D285" s="553">
        <v>1202</v>
      </c>
      <c r="E285" s="554" t="s">
        <v>446</v>
      </c>
      <c r="F285" s="553">
        <v>240</v>
      </c>
      <c r="G285" s="553"/>
      <c r="H285" s="720">
        <v>1150</v>
      </c>
      <c r="I285" s="720">
        <v>1150</v>
      </c>
      <c r="J285" s="823">
        <f>H285/I285</f>
        <v>1</v>
      </c>
      <c r="K285" s="720">
        <f>I285-H285</f>
        <v>0</v>
      </c>
    </row>
    <row r="286" spans="1:11" ht="28.5" customHeight="1">
      <c r="A286" s="824"/>
      <c r="B286" s="945" t="s">
        <v>265</v>
      </c>
      <c r="C286" s="946"/>
      <c r="D286" s="946"/>
      <c r="E286" s="946"/>
      <c r="F286" s="947"/>
      <c r="G286" s="825"/>
      <c r="H286" s="826">
        <f>H50+H10</f>
        <v>67950.76226</v>
      </c>
      <c r="I286" s="826">
        <f>I50+I10</f>
        <v>66795.576</v>
      </c>
      <c r="J286" s="827">
        <f>I286/H286</f>
        <v>0.9829996570814038</v>
      </c>
      <c r="K286" s="828">
        <f>I286-H286</f>
        <v>-1155.1862600000022</v>
      </c>
    </row>
  </sheetData>
  <sheetProtection/>
  <mergeCells count="2">
    <mergeCell ref="B7:H7"/>
    <mergeCell ref="B286:F286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5.125" style="142" customWidth="1"/>
    <col min="2" max="2" width="45.125" style="143" customWidth="1"/>
    <col min="3" max="3" width="8.875" style="143" customWidth="1"/>
    <col min="4" max="4" width="12.00390625" style="142" customWidth="1"/>
    <col min="5" max="5" width="12.25390625" style="142" customWidth="1"/>
    <col min="6" max="6" width="12.125" style="142" customWidth="1"/>
    <col min="7" max="7" width="10.75390625" style="142" customWidth="1"/>
    <col min="8" max="16384" width="9.125" style="138" customWidth="1"/>
  </cols>
  <sheetData>
    <row r="1" spans="1:7" ht="18.75" customHeight="1">
      <c r="A1" s="135"/>
      <c r="B1" s="136"/>
      <c r="C1" s="136"/>
      <c r="D1" s="840"/>
      <c r="E1" s="841"/>
      <c r="F1" s="948" t="s">
        <v>334</v>
      </c>
      <c r="G1" s="948"/>
    </row>
    <row r="2" spans="1:7" ht="13.5" customHeight="1">
      <c r="A2" s="135"/>
      <c r="B2" s="136"/>
      <c r="C2" s="136"/>
      <c r="D2" s="840"/>
      <c r="E2" s="842"/>
      <c r="F2" s="842"/>
      <c r="G2" s="531" t="s">
        <v>286</v>
      </c>
    </row>
    <row r="3" spans="1:7" ht="15" customHeight="1">
      <c r="A3" s="135"/>
      <c r="B3" s="136"/>
      <c r="C3" s="136"/>
      <c r="D3" s="840"/>
      <c r="E3" s="842"/>
      <c r="F3" s="842"/>
      <c r="G3" s="531" t="s">
        <v>333</v>
      </c>
    </row>
    <row r="4" spans="1:7" ht="15" customHeight="1">
      <c r="A4" s="135"/>
      <c r="B4" s="136"/>
      <c r="C4" s="136"/>
      <c r="D4" s="840"/>
      <c r="E4" s="842"/>
      <c r="F4" s="842"/>
      <c r="G4" s="531" t="s">
        <v>287</v>
      </c>
    </row>
    <row r="5" spans="1:7" ht="15" customHeight="1">
      <c r="A5" s="135"/>
      <c r="B5" s="136"/>
      <c r="C5" s="136"/>
      <c r="D5" s="840"/>
      <c r="E5" s="842"/>
      <c r="F5" s="842"/>
      <c r="G5" s="531"/>
    </row>
    <row r="6" spans="1:7" ht="36.75" customHeight="1">
      <c r="A6" s="949" t="s">
        <v>498</v>
      </c>
      <c r="B6" s="949"/>
      <c r="C6" s="949"/>
      <c r="D6" s="949"/>
      <c r="E6" s="949"/>
      <c r="F6" s="949"/>
      <c r="G6" s="949"/>
    </row>
    <row r="7" spans="1:7" ht="21" customHeight="1">
      <c r="A7" s="95"/>
      <c r="B7" s="47"/>
      <c r="C7" s="47"/>
      <c r="D7" s="95"/>
      <c r="E7" s="95"/>
      <c r="F7" s="950" t="s">
        <v>215</v>
      </c>
      <c r="G7" s="950"/>
    </row>
    <row r="8" spans="1:7" s="139" customFormat="1" ht="49.5" customHeight="1">
      <c r="A8" s="843" t="s">
        <v>175</v>
      </c>
      <c r="B8" s="844" t="s">
        <v>176</v>
      </c>
      <c r="C8" s="845" t="s">
        <v>189</v>
      </c>
      <c r="D8" s="846" t="s">
        <v>369</v>
      </c>
      <c r="E8" s="845" t="s">
        <v>370</v>
      </c>
      <c r="F8" s="847" t="s">
        <v>177</v>
      </c>
      <c r="G8" s="845" t="s">
        <v>173</v>
      </c>
    </row>
    <row r="9" spans="1:7" s="139" customFormat="1" ht="14.25" customHeight="1">
      <c r="A9" s="96" t="s">
        <v>40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</row>
    <row r="10" spans="1:7" s="140" customFormat="1" ht="15" customHeight="1">
      <c r="A10" s="836" t="s">
        <v>40</v>
      </c>
      <c r="B10" s="837" t="s">
        <v>4</v>
      </c>
      <c r="C10" s="848" t="s">
        <v>90</v>
      </c>
      <c r="D10" s="849">
        <f>SUM(D11:D15)</f>
        <v>24500.745</v>
      </c>
      <c r="E10" s="849">
        <f>E11+E12+E13+E14+E15</f>
        <v>23688.595</v>
      </c>
      <c r="F10" s="850">
        <f>E10/D10*100%</f>
        <v>0.9668520283770964</v>
      </c>
      <c r="G10" s="849">
        <f>G11+G12+G13+G14</f>
        <v>-805.935999999999</v>
      </c>
    </row>
    <row r="11" spans="1:7" ht="38.25" customHeight="1">
      <c r="A11" s="830" t="s">
        <v>5</v>
      </c>
      <c r="B11" s="831" t="s">
        <v>143</v>
      </c>
      <c r="C11" s="851" t="s">
        <v>47</v>
      </c>
      <c r="D11" s="852">
        <f>'Пр.3 Показатели расх. вед.'!H12</f>
        <v>1380.1</v>
      </c>
      <c r="E11" s="852">
        <f>'Пр.3 Показатели расх. вед.'!I12</f>
        <v>1377.18</v>
      </c>
      <c r="F11" s="853">
        <f>E11/D11*100%</f>
        <v>0.9978842112890371</v>
      </c>
      <c r="G11" s="852">
        <f>E11-D11</f>
        <v>-2.9199999999998454</v>
      </c>
    </row>
    <row r="12" spans="1:7" ht="40.5" customHeight="1">
      <c r="A12" s="832" t="s">
        <v>13</v>
      </c>
      <c r="B12" s="833" t="s">
        <v>140</v>
      </c>
      <c r="C12" s="854" t="s">
        <v>6</v>
      </c>
      <c r="D12" s="855">
        <v>2472.347</v>
      </c>
      <c r="E12" s="852">
        <v>2394.612</v>
      </c>
      <c r="F12" s="853">
        <f aca="true" t="shared" si="0" ref="F12:F44">E12/D12*100%</f>
        <v>0.9685582161403719</v>
      </c>
      <c r="G12" s="852">
        <f>E12-D12</f>
        <v>-77.73500000000013</v>
      </c>
    </row>
    <row r="13" spans="1:7" ht="54.75" customHeight="1">
      <c r="A13" s="832" t="s">
        <v>48</v>
      </c>
      <c r="B13" s="833" t="s">
        <v>178</v>
      </c>
      <c r="C13" s="854" t="s">
        <v>14</v>
      </c>
      <c r="D13" s="855">
        <v>20535.498</v>
      </c>
      <c r="E13" s="852">
        <v>19870.217</v>
      </c>
      <c r="F13" s="853">
        <f t="shared" si="0"/>
        <v>0.9676033666191101</v>
      </c>
      <c r="G13" s="852">
        <f>E13-D13</f>
        <v>-665.280999999999</v>
      </c>
    </row>
    <row r="14" spans="1:7" ht="18" customHeight="1">
      <c r="A14" s="832" t="s">
        <v>179</v>
      </c>
      <c r="B14" s="833" t="s">
        <v>18</v>
      </c>
      <c r="C14" s="854" t="s">
        <v>66</v>
      </c>
      <c r="D14" s="855">
        <v>60</v>
      </c>
      <c r="E14" s="852">
        <v>0</v>
      </c>
      <c r="F14" s="853">
        <f t="shared" si="0"/>
        <v>0</v>
      </c>
      <c r="G14" s="852">
        <f>E14-D14</f>
        <v>-60</v>
      </c>
    </row>
    <row r="15" spans="1:7" ht="16.5" customHeight="1">
      <c r="A15" s="832" t="s">
        <v>269</v>
      </c>
      <c r="B15" s="833" t="s">
        <v>270</v>
      </c>
      <c r="C15" s="854" t="s">
        <v>236</v>
      </c>
      <c r="D15" s="855">
        <v>52.8</v>
      </c>
      <c r="E15" s="852">
        <v>46.586</v>
      </c>
      <c r="F15" s="853">
        <f>E15/D15*100%</f>
        <v>0.8823106060606061</v>
      </c>
      <c r="G15" s="852">
        <f>E15-D15</f>
        <v>-6.213999999999999</v>
      </c>
    </row>
    <row r="16" spans="1:7" ht="21.75" customHeight="1" hidden="1">
      <c r="A16" s="834" t="s">
        <v>41</v>
      </c>
      <c r="B16" s="835" t="s">
        <v>19</v>
      </c>
      <c r="C16" s="856" t="s">
        <v>20</v>
      </c>
      <c r="D16" s="857">
        <f>D17</f>
        <v>800</v>
      </c>
      <c r="E16" s="858">
        <f>E17</f>
        <v>0</v>
      </c>
      <c r="F16" s="853">
        <f aca="true" t="shared" si="1" ref="F16:F22">E16/D16*100%</f>
        <v>0</v>
      </c>
      <c r="G16" s="852">
        <f aca="true" t="shared" si="2" ref="G16:G22">E16-D16</f>
        <v>-800</v>
      </c>
    </row>
    <row r="17" spans="1:7" ht="21.75" customHeight="1" hidden="1">
      <c r="A17" s="832" t="s">
        <v>21</v>
      </c>
      <c r="B17" s="833" t="s">
        <v>180</v>
      </c>
      <c r="C17" s="854" t="s">
        <v>22</v>
      </c>
      <c r="D17" s="855">
        <f>'II Расходы'!H114</f>
        <v>800</v>
      </c>
      <c r="E17" s="852">
        <f>'II Расходы'!I114</f>
        <v>0</v>
      </c>
      <c r="F17" s="853">
        <f t="shared" si="1"/>
        <v>0</v>
      </c>
      <c r="G17" s="852">
        <f t="shared" si="2"/>
        <v>-800</v>
      </c>
    </row>
    <row r="18" spans="1:7" ht="21.75" customHeight="1" hidden="1">
      <c r="A18" s="834" t="s">
        <v>42</v>
      </c>
      <c r="B18" s="835" t="s">
        <v>159</v>
      </c>
      <c r="C18" s="856" t="s">
        <v>160</v>
      </c>
      <c r="D18" s="857">
        <f>D19</f>
        <v>0</v>
      </c>
      <c r="E18" s="858">
        <f>E19</f>
        <v>0</v>
      </c>
      <c r="F18" s="853" t="e">
        <f t="shared" si="1"/>
        <v>#DIV/0!</v>
      </c>
      <c r="G18" s="852">
        <f t="shared" si="2"/>
        <v>0</v>
      </c>
    </row>
    <row r="19" spans="1:7" ht="4.5" customHeight="1" hidden="1">
      <c r="A19" s="832" t="s">
        <v>26</v>
      </c>
      <c r="B19" s="833" t="s">
        <v>161</v>
      </c>
      <c r="C19" s="854" t="s">
        <v>162</v>
      </c>
      <c r="D19" s="855">
        <f>'II Расходы'!H121</f>
        <v>0</v>
      </c>
      <c r="E19" s="852">
        <f>'II Расходы'!I121</f>
        <v>0</v>
      </c>
      <c r="F19" s="853" t="e">
        <f t="shared" si="1"/>
        <v>#DIV/0!</v>
      </c>
      <c r="G19" s="852">
        <f t="shared" si="2"/>
        <v>0</v>
      </c>
    </row>
    <row r="20" spans="1:7" ht="18" customHeight="1">
      <c r="A20" s="838" t="s">
        <v>41</v>
      </c>
      <c r="B20" s="839" t="s">
        <v>159</v>
      </c>
      <c r="C20" s="848" t="s">
        <v>160</v>
      </c>
      <c r="D20" s="849">
        <f>SUM(D21:D22)</f>
        <v>535.308</v>
      </c>
      <c r="E20" s="849">
        <f>SUM(E21:E22)</f>
        <v>535.307</v>
      </c>
      <c r="F20" s="863">
        <f t="shared" si="1"/>
        <v>0.9999981319165789</v>
      </c>
      <c r="G20" s="864">
        <f t="shared" si="2"/>
        <v>-0.0009999999999763531</v>
      </c>
    </row>
    <row r="21" spans="1:7" ht="19.5" customHeight="1">
      <c r="A21" s="832" t="s">
        <v>21</v>
      </c>
      <c r="B21" s="833" t="s">
        <v>161</v>
      </c>
      <c r="C21" s="854" t="s">
        <v>162</v>
      </c>
      <c r="D21" s="855">
        <v>127.358</v>
      </c>
      <c r="E21" s="852">
        <v>127.357</v>
      </c>
      <c r="F21" s="853">
        <f t="shared" si="1"/>
        <v>0.9999921481179038</v>
      </c>
      <c r="G21" s="852">
        <f t="shared" si="2"/>
        <v>-0.0010000000000047748</v>
      </c>
    </row>
    <row r="22" spans="1:7" ht="45" customHeight="1">
      <c r="A22" s="832" t="s">
        <v>335</v>
      </c>
      <c r="B22" s="833" t="s">
        <v>128</v>
      </c>
      <c r="C22" s="854" t="s">
        <v>400</v>
      </c>
      <c r="D22" s="855">
        <v>407.95</v>
      </c>
      <c r="E22" s="852">
        <v>407.95</v>
      </c>
      <c r="F22" s="853">
        <f t="shared" si="1"/>
        <v>1</v>
      </c>
      <c r="G22" s="852">
        <f t="shared" si="2"/>
        <v>0</v>
      </c>
    </row>
    <row r="23" spans="1:7" s="140" customFormat="1" ht="17.25" customHeight="1">
      <c r="A23" s="838" t="s">
        <v>42</v>
      </c>
      <c r="B23" s="839" t="s">
        <v>24</v>
      </c>
      <c r="C23" s="848" t="s">
        <v>25</v>
      </c>
      <c r="D23" s="849">
        <f>D24</f>
        <v>21817.5</v>
      </c>
      <c r="E23" s="860">
        <f>E24</f>
        <v>21817.523</v>
      </c>
      <c r="F23" s="850">
        <f t="shared" si="0"/>
        <v>1.0000010541996105</v>
      </c>
      <c r="G23" s="860">
        <f aca="true" t="shared" si="3" ref="G23:G39">D23-E23</f>
        <v>-0.023000000001047738</v>
      </c>
    </row>
    <row r="24" spans="1:7" ht="15" customHeight="1">
      <c r="A24" s="832" t="s">
        <v>26</v>
      </c>
      <c r="B24" s="833" t="s">
        <v>27</v>
      </c>
      <c r="C24" s="854" t="s">
        <v>28</v>
      </c>
      <c r="D24" s="855">
        <f>'Пр.3 Показатели расх. вед.'!H143</f>
        <v>21817.5</v>
      </c>
      <c r="E24" s="852">
        <f>'Пр.3 Показатели расх. вед.'!I143</f>
        <v>21817.523</v>
      </c>
      <c r="F24" s="853">
        <f t="shared" si="0"/>
        <v>1.0000010541996105</v>
      </c>
      <c r="G24" s="852">
        <f>E24-D24</f>
        <v>0.023000000001047738</v>
      </c>
    </row>
    <row r="25" spans="1:7" ht="21.75" customHeight="1" hidden="1">
      <c r="A25" s="834" t="s">
        <v>148</v>
      </c>
      <c r="B25" s="835" t="s">
        <v>164</v>
      </c>
      <c r="C25" s="856" t="s">
        <v>165</v>
      </c>
      <c r="D25" s="857">
        <f>D26</f>
        <v>0</v>
      </c>
      <c r="E25" s="858">
        <f>E26</f>
        <v>0</v>
      </c>
      <c r="F25" s="859" t="e">
        <f t="shared" si="0"/>
        <v>#DIV/0!</v>
      </c>
      <c r="G25" s="858">
        <f t="shared" si="3"/>
        <v>0</v>
      </c>
    </row>
    <row r="26" spans="1:7" ht="3" customHeight="1" hidden="1">
      <c r="A26" s="832" t="s">
        <v>149</v>
      </c>
      <c r="B26" s="833" t="s">
        <v>181</v>
      </c>
      <c r="C26" s="854" t="s">
        <v>166</v>
      </c>
      <c r="D26" s="855">
        <f>'II Расходы'!H149</f>
        <v>0</v>
      </c>
      <c r="E26" s="852">
        <f>'II Расходы'!I149</f>
        <v>0</v>
      </c>
      <c r="F26" s="853" t="e">
        <f t="shared" si="0"/>
        <v>#DIV/0!</v>
      </c>
      <c r="G26" s="852">
        <f t="shared" si="3"/>
        <v>0</v>
      </c>
    </row>
    <row r="27" spans="1:7" s="140" customFormat="1" ht="17.25" customHeight="1">
      <c r="A27" s="838" t="s">
        <v>146</v>
      </c>
      <c r="B27" s="839" t="s">
        <v>164</v>
      </c>
      <c r="C27" s="848" t="s">
        <v>165</v>
      </c>
      <c r="D27" s="849">
        <f>D28</f>
        <v>39.825</v>
      </c>
      <c r="E27" s="849">
        <f>E28</f>
        <v>39.8</v>
      </c>
      <c r="F27" s="850">
        <f t="shared" si="0"/>
        <v>0.9993722536095416</v>
      </c>
      <c r="G27" s="860">
        <f t="shared" si="3"/>
        <v>0.025000000000005684</v>
      </c>
    </row>
    <row r="28" spans="1:7" ht="24" customHeight="1">
      <c r="A28" s="832" t="s">
        <v>147</v>
      </c>
      <c r="B28" s="833" t="s">
        <v>499</v>
      </c>
      <c r="C28" s="861" t="s">
        <v>166</v>
      </c>
      <c r="D28" s="855">
        <v>39.825</v>
      </c>
      <c r="E28" s="852">
        <v>39.8</v>
      </c>
      <c r="F28" s="853">
        <f t="shared" si="0"/>
        <v>0.9993722536095416</v>
      </c>
      <c r="G28" s="852">
        <f>E28-D28</f>
        <v>-0.025000000000005684</v>
      </c>
    </row>
    <row r="29" spans="1:7" ht="12.75" hidden="1">
      <c r="A29" s="832" t="s">
        <v>152</v>
      </c>
      <c r="B29" s="833" t="s">
        <v>182</v>
      </c>
      <c r="C29" s="854" t="s">
        <v>31</v>
      </c>
      <c r="D29" s="855" t="e">
        <f>'II Расходы'!#REF!</f>
        <v>#REF!</v>
      </c>
      <c r="E29" s="852" t="e">
        <f>'II Расходы'!#REF!</f>
        <v>#REF!</v>
      </c>
      <c r="F29" s="853" t="e">
        <f t="shared" si="0"/>
        <v>#REF!</v>
      </c>
      <c r="G29" s="852" t="e">
        <f aca="true" t="shared" si="4" ref="G29:G34">E29-D29</f>
        <v>#REF!</v>
      </c>
    </row>
    <row r="30" spans="1:7" ht="21.75" customHeight="1" hidden="1">
      <c r="A30" s="832" t="s">
        <v>183</v>
      </c>
      <c r="B30" s="833" t="s">
        <v>169</v>
      </c>
      <c r="C30" s="854" t="s">
        <v>171</v>
      </c>
      <c r="D30" s="855" t="e">
        <f>'II Расходы'!#REF!</f>
        <v>#REF!</v>
      </c>
      <c r="E30" s="852" t="e">
        <f>'II Расходы'!#REF!</f>
        <v>#REF!</v>
      </c>
      <c r="F30" s="853" t="e">
        <f t="shared" si="0"/>
        <v>#REF!</v>
      </c>
      <c r="G30" s="852" t="e">
        <f t="shared" si="4"/>
        <v>#REF!</v>
      </c>
    </row>
    <row r="31" spans="1:7" s="140" customFormat="1" ht="19.5" customHeight="1">
      <c r="A31" s="838" t="s">
        <v>148</v>
      </c>
      <c r="B31" s="839" t="s">
        <v>29</v>
      </c>
      <c r="C31" s="848" t="s">
        <v>30</v>
      </c>
      <c r="D31" s="849">
        <f>SUM(D32:D34)</f>
        <v>380.222</v>
      </c>
      <c r="E31" s="860">
        <f>SUM(E32:E34)</f>
        <v>380.2</v>
      </c>
      <c r="F31" s="863">
        <f t="shared" si="0"/>
        <v>0.9999421390661245</v>
      </c>
      <c r="G31" s="864">
        <f t="shared" si="4"/>
        <v>-0.02199999999999136</v>
      </c>
    </row>
    <row r="32" spans="1:7" ht="29.25" customHeight="1">
      <c r="A32" s="832" t="s">
        <v>149</v>
      </c>
      <c r="B32" s="833" t="s">
        <v>500</v>
      </c>
      <c r="C32" s="854" t="s">
        <v>87</v>
      </c>
      <c r="D32" s="855">
        <v>3.722</v>
      </c>
      <c r="E32" s="852">
        <v>3.7</v>
      </c>
      <c r="F32" s="853">
        <f t="shared" si="0"/>
        <v>0.9940891993551855</v>
      </c>
      <c r="G32" s="852">
        <f t="shared" si="4"/>
        <v>-0.021999999999999797</v>
      </c>
    </row>
    <row r="33" spans="1:7" ht="24.75" customHeight="1">
      <c r="A33" s="832" t="s">
        <v>337</v>
      </c>
      <c r="B33" s="833" t="s">
        <v>182</v>
      </c>
      <c r="C33" s="854" t="s">
        <v>31</v>
      </c>
      <c r="D33" s="855">
        <v>90</v>
      </c>
      <c r="E33" s="852">
        <v>90</v>
      </c>
      <c r="F33" s="853">
        <f t="shared" si="0"/>
        <v>1</v>
      </c>
      <c r="G33" s="852">
        <f t="shared" si="4"/>
        <v>0</v>
      </c>
    </row>
    <row r="34" spans="1:7" ht="24.75" customHeight="1">
      <c r="A34" s="832" t="s">
        <v>501</v>
      </c>
      <c r="B34" s="833" t="s">
        <v>169</v>
      </c>
      <c r="C34" s="854" t="s">
        <v>171</v>
      </c>
      <c r="D34" s="855">
        <v>286.5</v>
      </c>
      <c r="E34" s="852">
        <v>286.5</v>
      </c>
      <c r="F34" s="853">
        <f t="shared" si="0"/>
        <v>1</v>
      </c>
      <c r="G34" s="852">
        <f t="shared" si="4"/>
        <v>0</v>
      </c>
    </row>
    <row r="35" spans="1:7" s="140" customFormat="1" ht="17.25" customHeight="1">
      <c r="A35" s="838" t="s">
        <v>150</v>
      </c>
      <c r="B35" s="839" t="s">
        <v>185</v>
      </c>
      <c r="C35" s="862" t="s">
        <v>32</v>
      </c>
      <c r="D35" s="849">
        <f>D36</f>
        <v>8328.4</v>
      </c>
      <c r="E35" s="849">
        <f>E36</f>
        <v>8328.4</v>
      </c>
      <c r="F35" s="850">
        <f t="shared" si="0"/>
        <v>1</v>
      </c>
      <c r="G35" s="860">
        <f t="shared" si="3"/>
        <v>0</v>
      </c>
    </row>
    <row r="36" spans="1:7" s="141" customFormat="1" ht="16.5" customHeight="1">
      <c r="A36" s="832" t="s">
        <v>151</v>
      </c>
      <c r="B36" s="833" t="s">
        <v>187</v>
      </c>
      <c r="C36" s="861" t="s">
        <v>33</v>
      </c>
      <c r="D36" s="855">
        <v>8328.4</v>
      </c>
      <c r="E36" s="852">
        <v>8328.4</v>
      </c>
      <c r="F36" s="853">
        <f>E36/D36*100%</f>
        <v>1</v>
      </c>
      <c r="G36" s="852">
        <f>E36-D36</f>
        <v>0</v>
      </c>
    </row>
    <row r="37" spans="1:7" s="140" customFormat="1" ht="16.5" customHeight="1">
      <c r="A37" s="838" t="s">
        <v>184</v>
      </c>
      <c r="B37" s="839" t="s">
        <v>36</v>
      </c>
      <c r="C37" s="848" t="s">
        <v>37</v>
      </c>
      <c r="D37" s="849">
        <f>D38+D39</f>
        <v>10878.8</v>
      </c>
      <c r="E37" s="849">
        <f>E38+E39</f>
        <v>10535.8</v>
      </c>
      <c r="F37" s="850">
        <f t="shared" si="0"/>
        <v>0.9684707872191786</v>
      </c>
      <c r="G37" s="860">
        <f t="shared" si="3"/>
        <v>343</v>
      </c>
    </row>
    <row r="38" spans="1:7" s="140" customFormat="1" ht="16.5" customHeight="1">
      <c r="A38" s="832" t="s">
        <v>186</v>
      </c>
      <c r="B38" s="833" t="s">
        <v>439</v>
      </c>
      <c r="C38" s="854" t="s">
        <v>279</v>
      </c>
      <c r="D38" s="855">
        <v>1758</v>
      </c>
      <c r="E38" s="852">
        <v>1758</v>
      </c>
      <c r="F38" s="859">
        <f t="shared" si="0"/>
        <v>1</v>
      </c>
      <c r="G38" s="858">
        <f t="shared" si="3"/>
        <v>0</v>
      </c>
    </row>
    <row r="39" spans="1:7" ht="16.5" customHeight="1">
      <c r="A39" s="832" t="s">
        <v>502</v>
      </c>
      <c r="B39" s="833" t="s">
        <v>38</v>
      </c>
      <c r="C39" s="854" t="s">
        <v>39</v>
      </c>
      <c r="D39" s="855">
        <v>9120.8</v>
      </c>
      <c r="E39" s="852">
        <v>8777.8</v>
      </c>
      <c r="F39" s="859">
        <f t="shared" si="0"/>
        <v>0.9623936496798526</v>
      </c>
      <c r="G39" s="858">
        <f t="shared" si="3"/>
        <v>343</v>
      </c>
    </row>
    <row r="40" spans="1:7" s="140" customFormat="1" ht="16.5" customHeight="1">
      <c r="A40" s="838" t="s">
        <v>188</v>
      </c>
      <c r="B40" s="839" t="s">
        <v>35</v>
      </c>
      <c r="C40" s="848" t="s">
        <v>55</v>
      </c>
      <c r="D40" s="849">
        <f>D41</f>
        <v>320</v>
      </c>
      <c r="E40" s="860">
        <f>E41</f>
        <v>320</v>
      </c>
      <c r="F40" s="863">
        <f t="shared" si="0"/>
        <v>1</v>
      </c>
      <c r="G40" s="864">
        <f>E40-D40</f>
        <v>0</v>
      </c>
    </row>
    <row r="41" spans="1:7" s="140" customFormat="1" ht="16.5" customHeight="1">
      <c r="A41" s="832" t="s">
        <v>503</v>
      </c>
      <c r="B41" s="833" t="s">
        <v>139</v>
      </c>
      <c r="C41" s="854" t="s">
        <v>138</v>
      </c>
      <c r="D41" s="855">
        <v>320</v>
      </c>
      <c r="E41" s="852">
        <v>320</v>
      </c>
      <c r="F41" s="853">
        <f t="shared" si="0"/>
        <v>1</v>
      </c>
      <c r="G41" s="852">
        <f>E41-D41</f>
        <v>0</v>
      </c>
    </row>
    <row r="42" spans="1:7" s="140" customFormat="1" ht="16.5" customHeight="1">
      <c r="A42" s="838" t="s">
        <v>63</v>
      </c>
      <c r="B42" s="839" t="s">
        <v>52</v>
      </c>
      <c r="C42" s="848" t="s">
        <v>53</v>
      </c>
      <c r="D42" s="849">
        <f>D43</f>
        <v>1150</v>
      </c>
      <c r="E42" s="860">
        <f>E43</f>
        <v>1150</v>
      </c>
      <c r="F42" s="863">
        <f t="shared" si="0"/>
        <v>1</v>
      </c>
      <c r="G42" s="864">
        <f>E42-D42</f>
        <v>0</v>
      </c>
    </row>
    <row r="43" spans="1:7" ht="15.75" customHeight="1">
      <c r="A43" s="832" t="s">
        <v>504</v>
      </c>
      <c r="B43" s="833" t="s">
        <v>505</v>
      </c>
      <c r="C43" s="854" t="s">
        <v>54</v>
      </c>
      <c r="D43" s="855">
        <v>1150</v>
      </c>
      <c r="E43" s="852">
        <v>1150</v>
      </c>
      <c r="F43" s="853">
        <f t="shared" si="0"/>
        <v>1</v>
      </c>
      <c r="G43" s="852">
        <f>E43-D43</f>
        <v>0</v>
      </c>
    </row>
    <row r="44" spans="1:7" s="140" customFormat="1" ht="15" customHeight="1">
      <c r="A44" s="951" t="s">
        <v>265</v>
      </c>
      <c r="B44" s="952"/>
      <c r="C44" s="865"/>
      <c r="D44" s="866">
        <f>D10+D20+D23+D27+D31+D35+D37+D40+D42</f>
        <v>67950.8</v>
      </c>
      <c r="E44" s="866">
        <f>E10+E20+E23+E27+E31+E35+E37+E40+E42</f>
        <v>66795.625</v>
      </c>
      <c r="F44" s="867">
        <f t="shared" si="0"/>
        <v>0.9829998322315557</v>
      </c>
      <c r="G44" s="868">
        <f>E44-D44</f>
        <v>-1155.175000000003</v>
      </c>
    </row>
    <row r="48" ht="12.75">
      <c r="D48" s="869"/>
    </row>
  </sheetData>
  <sheetProtection/>
  <mergeCells count="4">
    <mergeCell ref="F1:G1"/>
    <mergeCell ref="A6:G6"/>
    <mergeCell ref="F7:G7"/>
    <mergeCell ref="A44:B44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view="pageBreakPreview" zoomScaleSheetLayoutView="100" zoomScalePageLayoutView="0" workbookViewId="0" topLeftCell="A2">
      <selection activeCell="D16" sqref="D16"/>
    </sheetView>
  </sheetViews>
  <sheetFormatPr defaultColWidth="9.00390625" defaultRowHeight="12.75"/>
  <cols>
    <col min="1" max="1" width="25.375" style="141" customWidth="1"/>
    <col min="2" max="2" width="62.125" style="141" customWidth="1"/>
    <col min="3" max="4" width="13.375" style="141" customWidth="1"/>
    <col min="5" max="16384" width="9.125" style="138" customWidth="1"/>
  </cols>
  <sheetData>
    <row r="1" ht="5.25" customHeight="1" hidden="1"/>
    <row r="2" spans="1:5" ht="13.5" customHeight="1">
      <c r="A2" s="677"/>
      <c r="B2" s="955" t="s">
        <v>338</v>
      </c>
      <c r="C2" s="956"/>
      <c r="D2" s="956"/>
      <c r="E2" s="49"/>
    </row>
    <row r="3" spans="1:5" ht="15" customHeight="1">
      <c r="A3" s="677"/>
      <c r="B3" s="955" t="s">
        <v>286</v>
      </c>
      <c r="C3" s="956"/>
      <c r="D3" s="956"/>
      <c r="E3" s="49"/>
    </row>
    <row r="4" spans="1:5" ht="15" customHeight="1">
      <c r="A4" s="677"/>
      <c r="B4" s="957" t="s">
        <v>333</v>
      </c>
      <c r="C4" s="957"/>
      <c r="D4" s="957"/>
      <c r="E4" s="49"/>
    </row>
    <row r="5" spans="1:5" ht="14.25" customHeight="1">
      <c r="A5" s="677"/>
      <c r="B5" s="955" t="s">
        <v>285</v>
      </c>
      <c r="C5" s="956"/>
      <c r="D5" s="956"/>
      <c r="E5" s="49"/>
    </row>
    <row r="6" spans="1:5" ht="14.25" customHeight="1">
      <c r="A6" s="677"/>
      <c r="B6" s="678"/>
      <c r="C6" s="679"/>
      <c r="D6" s="679"/>
      <c r="E6" s="49"/>
    </row>
    <row r="7" spans="1:4" ht="58.5" customHeight="1">
      <c r="A7" s="939" t="s">
        <v>506</v>
      </c>
      <c r="B7" s="954"/>
      <c r="C7" s="954"/>
      <c r="D7" s="954"/>
    </row>
    <row r="8" spans="1:4" s="148" customFormat="1" ht="17.25" customHeight="1">
      <c r="A8" s="137"/>
      <c r="B8" s="146"/>
      <c r="C8" s="147"/>
      <c r="D8" s="147" t="s">
        <v>339</v>
      </c>
    </row>
    <row r="9" spans="1:4" s="141" customFormat="1" ht="37.5" customHeight="1">
      <c r="A9" s="149" t="s">
        <v>43</v>
      </c>
      <c r="B9" s="149" t="s">
        <v>1</v>
      </c>
      <c r="C9" s="680" t="s">
        <v>369</v>
      </c>
      <c r="D9" s="87" t="s">
        <v>370</v>
      </c>
    </row>
    <row r="10" spans="1:4" s="141" customFormat="1" ht="14.25" customHeight="1">
      <c r="A10" s="150">
        <v>1</v>
      </c>
      <c r="B10" s="150">
        <v>2</v>
      </c>
      <c r="C10" s="680">
        <v>3</v>
      </c>
      <c r="D10" s="680">
        <v>4</v>
      </c>
    </row>
    <row r="11" spans="1:4" s="140" customFormat="1" ht="32.25" customHeight="1">
      <c r="A11" s="879" t="s">
        <v>206</v>
      </c>
      <c r="B11" s="880" t="s">
        <v>207</v>
      </c>
      <c r="C11" s="881">
        <f>C12</f>
        <v>538.1600000000035</v>
      </c>
      <c r="D11" s="882">
        <f>D12</f>
        <v>113.63999999999942</v>
      </c>
    </row>
    <row r="12" spans="1:4" ht="35.25" customHeight="1">
      <c r="A12" s="151" t="s">
        <v>120</v>
      </c>
      <c r="B12" s="152" t="s">
        <v>121</v>
      </c>
      <c r="C12" s="153">
        <f>C15-C18</f>
        <v>538.1600000000035</v>
      </c>
      <c r="D12" s="154">
        <f>D15-D18</f>
        <v>113.63999999999942</v>
      </c>
    </row>
    <row r="13" spans="1:4" s="140" customFormat="1" ht="20.25" customHeight="1">
      <c r="A13" s="883" t="s">
        <v>209</v>
      </c>
      <c r="B13" s="884" t="s">
        <v>208</v>
      </c>
      <c r="C13" s="885">
        <f>C14</f>
        <v>68489</v>
      </c>
      <c r="D13" s="886">
        <f>D14</f>
        <v>66909.28</v>
      </c>
    </row>
    <row r="14" spans="1:4" ht="45.75" customHeight="1">
      <c r="A14" s="155" t="s">
        <v>348</v>
      </c>
      <c r="B14" s="156" t="s">
        <v>118</v>
      </c>
      <c r="C14" s="157">
        <f>C15</f>
        <v>68489</v>
      </c>
      <c r="D14" s="158">
        <f>D15</f>
        <v>66909.28</v>
      </c>
    </row>
    <row r="15" spans="1:4" ht="48" customHeight="1">
      <c r="A15" s="159" t="s">
        <v>210</v>
      </c>
      <c r="B15" s="160" t="s">
        <v>211</v>
      </c>
      <c r="C15" s="161">
        <f>'Пр.2 доходы'!C49</f>
        <v>68489</v>
      </c>
      <c r="D15" s="162">
        <v>66909.28</v>
      </c>
    </row>
    <row r="16" spans="1:4" s="140" customFormat="1" ht="19.5" customHeight="1">
      <c r="A16" s="883" t="s">
        <v>350</v>
      </c>
      <c r="B16" s="884" t="s">
        <v>212</v>
      </c>
      <c r="C16" s="885">
        <f>C17</f>
        <v>67950.84</v>
      </c>
      <c r="D16" s="886">
        <f>D17</f>
        <v>66795.64</v>
      </c>
    </row>
    <row r="17" spans="1:4" ht="48" customHeight="1">
      <c r="A17" s="155" t="s">
        <v>349</v>
      </c>
      <c r="B17" s="156" t="s">
        <v>213</v>
      </c>
      <c r="C17" s="157">
        <f>C18</f>
        <v>67950.84</v>
      </c>
      <c r="D17" s="158">
        <f>D18</f>
        <v>66795.64</v>
      </c>
    </row>
    <row r="18" spans="1:4" ht="51" customHeight="1">
      <c r="A18" s="163" t="s">
        <v>214</v>
      </c>
      <c r="B18" s="164" t="s">
        <v>213</v>
      </c>
      <c r="C18" s="165">
        <v>67950.84</v>
      </c>
      <c r="D18" s="166">
        <v>66795.64</v>
      </c>
    </row>
    <row r="20" spans="1:4" ht="15">
      <c r="A20" s="953"/>
      <c r="B20" s="953"/>
      <c r="C20" s="953"/>
      <c r="D20" s="953"/>
    </row>
  </sheetData>
  <sheetProtection/>
  <mergeCells count="6">
    <mergeCell ref="A20:D20"/>
    <mergeCell ref="A7:D7"/>
    <mergeCell ref="B2:D2"/>
    <mergeCell ref="B3:D3"/>
    <mergeCell ref="B5:D5"/>
    <mergeCell ref="B4:D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view="pageBreakPreview" zoomScaleSheetLayoutView="100" zoomScalePageLayoutView="0" workbookViewId="0" topLeftCell="A2">
      <selection activeCell="G12" sqref="G12"/>
    </sheetView>
  </sheetViews>
  <sheetFormatPr defaultColWidth="9.00390625" defaultRowHeight="12.75"/>
  <cols>
    <col min="1" max="1" width="6.00390625" style="138" customWidth="1"/>
    <col min="2" max="2" width="30.75390625" style="138" customWidth="1"/>
    <col min="3" max="4" width="9.125" style="138" customWidth="1"/>
    <col min="5" max="5" width="13.00390625" style="138" customWidth="1"/>
    <col min="6" max="6" width="13.375" style="138" customWidth="1"/>
    <col min="7" max="7" width="12.375" style="138" customWidth="1"/>
    <col min="8" max="8" width="15.00390625" style="138" customWidth="1"/>
    <col min="9" max="16384" width="9.125" style="138" customWidth="1"/>
  </cols>
  <sheetData>
    <row r="1" ht="5.25" customHeight="1" hidden="1"/>
    <row r="2" spans="1:9" ht="13.5" customHeight="1">
      <c r="A2" s="144"/>
      <c r="B2" s="144"/>
      <c r="C2" s="144"/>
      <c r="D2" s="144"/>
      <c r="E2" s="144"/>
      <c r="F2" s="167"/>
      <c r="G2" s="955" t="s">
        <v>345</v>
      </c>
      <c r="H2" s="955"/>
      <c r="I2" s="49"/>
    </row>
    <row r="3" spans="1:9" ht="13.5" customHeight="1">
      <c r="A3" s="144"/>
      <c r="B3" s="144"/>
      <c r="C3" s="144"/>
      <c r="D3" s="144"/>
      <c r="E3" s="144"/>
      <c r="F3" s="955" t="s">
        <v>286</v>
      </c>
      <c r="G3" s="955"/>
      <c r="H3" s="955"/>
      <c r="I3" s="49"/>
    </row>
    <row r="4" spans="1:9" ht="13.5" customHeight="1">
      <c r="A4" s="144"/>
      <c r="B4" s="144"/>
      <c r="C4" s="144"/>
      <c r="D4" s="144"/>
      <c r="E4" s="144"/>
      <c r="F4" s="955" t="s">
        <v>333</v>
      </c>
      <c r="G4" s="955"/>
      <c r="H4" s="955"/>
      <c r="I4" s="49"/>
    </row>
    <row r="5" spans="1:9" ht="20.25" customHeight="1">
      <c r="A5" s="144"/>
      <c r="B5" s="144"/>
      <c r="C5" s="144"/>
      <c r="D5" s="144"/>
      <c r="E5" s="144"/>
      <c r="F5" s="167"/>
      <c r="G5" s="955" t="s">
        <v>284</v>
      </c>
      <c r="H5" s="955"/>
      <c r="I5" s="49"/>
    </row>
    <row r="6" spans="1:9" ht="12.75" customHeight="1">
      <c r="A6" s="144"/>
      <c r="B6" s="144"/>
      <c r="C6" s="144"/>
      <c r="D6" s="144"/>
      <c r="E6" s="144"/>
      <c r="F6" s="167"/>
      <c r="G6" s="145"/>
      <c r="I6" s="49"/>
    </row>
    <row r="7" spans="1:8" ht="39.75" customHeight="1">
      <c r="A7" s="939" t="s">
        <v>507</v>
      </c>
      <c r="B7" s="964"/>
      <c r="C7" s="964"/>
      <c r="D7" s="964"/>
      <c r="E7" s="964"/>
      <c r="F7" s="964"/>
      <c r="G7" s="964"/>
      <c r="H7" s="964"/>
    </row>
    <row r="8" spans="1:8" ht="15.75">
      <c r="A8" s="1"/>
      <c r="B8" s="1"/>
      <c r="C8" s="1"/>
      <c r="D8" s="1"/>
      <c r="E8" s="1"/>
      <c r="F8" s="1"/>
      <c r="G8" s="1"/>
      <c r="H8" s="168" t="s">
        <v>215</v>
      </c>
    </row>
    <row r="9" spans="1:8" s="170" customFormat="1" ht="33" customHeight="1">
      <c r="A9" s="169" t="s">
        <v>0</v>
      </c>
      <c r="B9" s="169" t="s">
        <v>1</v>
      </c>
      <c r="C9" s="959" t="s">
        <v>122</v>
      </c>
      <c r="D9" s="959"/>
      <c r="E9" s="959"/>
      <c r="F9" s="15" t="s">
        <v>369</v>
      </c>
      <c r="G9" s="87" t="s">
        <v>370</v>
      </c>
      <c r="H9" s="169" t="s">
        <v>102</v>
      </c>
    </row>
    <row r="10" spans="1:8" s="170" customFormat="1" ht="12" customHeight="1">
      <c r="A10" s="169">
        <v>1</v>
      </c>
      <c r="B10" s="169">
        <v>2</v>
      </c>
      <c r="C10" s="961">
        <v>3</v>
      </c>
      <c r="D10" s="962"/>
      <c r="E10" s="963"/>
      <c r="F10" s="15">
        <v>4</v>
      </c>
      <c r="G10" s="15">
        <v>5</v>
      </c>
      <c r="H10" s="169">
        <v>6</v>
      </c>
    </row>
    <row r="11" spans="1:8" s="141" customFormat="1" ht="31.5" customHeight="1">
      <c r="A11" s="171" t="s">
        <v>123</v>
      </c>
      <c r="B11" s="172" t="s">
        <v>172</v>
      </c>
      <c r="C11" s="960" t="s">
        <v>347</v>
      </c>
      <c r="D11" s="960"/>
      <c r="E11" s="960"/>
      <c r="F11" s="173">
        <v>60</v>
      </c>
      <c r="G11" s="174">
        <f>G13</f>
        <v>0</v>
      </c>
      <c r="H11" s="175">
        <v>0</v>
      </c>
    </row>
    <row r="12" spans="1:8" ht="14.25" customHeight="1">
      <c r="A12" s="176"/>
      <c r="B12" s="177"/>
      <c r="C12" s="178"/>
      <c r="D12" s="179"/>
      <c r="E12" s="179"/>
      <c r="F12" s="180"/>
      <c r="G12" s="181"/>
      <c r="H12" s="182"/>
    </row>
    <row r="13" spans="1:8" s="183" customFormat="1" ht="38.25" customHeight="1">
      <c r="A13" s="958" t="s">
        <v>508</v>
      </c>
      <c r="B13" s="958"/>
      <c r="C13" s="958"/>
      <c r="D13" s="958"/>
      <c r="E13" s="958"/>
      <c r="F13" s="958"/>
      <c r="G13" s="958"/>
      <c r="H13" s="958"/>
    </row>
  </sheetData>
  <sheetProtection/>
  <mergeCells count="9">
    <mergeCell ref="A13:H13"/>
    <mergeCell ref="C9:E9"/>
    <mergeCell ref="C11:E11"/>
    <mergeCell ref="G2:H2"/>
    <mergeCell ref="G5:H5"/>
    <mergeCell ref="F3:H3"/>
    <mergeCell ref="C10:E10"/>
    <mergeCell ref="A7:H7"/>
    <mergeCell ref="F4:H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view="pageBreakPreview" zoomScaleSheetLayoutView="100" zoomScalePageLayoutView="0" workbookViewId="0" topLeftCell="A7">
      <selection activeCell="F26" sqref="F26"/>
    </sheetView>
  </sheetViews>
  <sheetFormatPr defaultColWidth="9.00390625" defaultRowHeight="12.75"/>
  <cols>
    <col min="1" max="1" width="4.25390625" style="184" customWidth="1"/>
    <col min="2" max="2" width="44.25390625" style="1" customWidth="1"/>
    <col min="3" max="3" width="11.875" style="1" customWidth="1"/>
    <col min="4" max="4" width="18.375" style="1" customWidth="1"/>
    <col min="5" max="5" width="8.75390625" style="1" customWidth="1"/>
    <col min="6" max="6" width="12.125" style="1" customWidth="1"/>
    <col min="7" max="7" width="12.375" style="1" customWidth="1"/>
    <col min="8" max="16384" width="9.125" style="1" customWidth="1"/>
  </cols>
  <sheetData>
    <row r="1" spans="5:7" ht="13.5" customHeight="1">
      <c r="E1" s="955" t="s">
        <v>344</v>
      </c>
      <c r="F1" s="957"/>
      <c r="G1" s="957"/>
    </row>
    <row r="2" spans="5:7" ht="13.5" customHeight="1">
      <c r="E2" s="955" t="s">
        <v>286</v>
      </c>
      <c r="F2" s="957"/>
      <c r="G2" s="957"/>
    </row>
    <row r="3" spans="5:7" ht="13.5" customHeight="1">
      <c r="E3" s="955" t="s">
        <v>333</v>
      </c>
      <c r="F3" s="955"/>
      <c r="G3" s="955"/>
    </row>
    <row r="4" spans="5:7" ht="13.5" customHeight="1">
      <c r="E4" s="955" t="s">
        <v>340</v>
      </c>
      <c r="F4" s="957"/>
      <c r="G4" s="957"/>
    </row>
    <row r="5" spans="5:7" ht="15.75">
      <c r="E5" s="22"/>
      <c r="F5" s="185"/>
      <c r="G5" s="185"/>
    </row>
    <row r="6" spans="1:7" ht="39" customHeight="1">
      <c r="A6" s="969" t="s">
        <v>510</v>
      </c>
      <c r="B6" s="969"/>
      <c r="C6" s="969"/>
      <c r="D6" s="969"/>
      <c r="E6" s="969"/>
      <c r="F6" s="969"/>
      <c r="G6" s="969"/>
    </row>
    <row r="7" spans="3:7" ht="15.75">
      <c r="C7" s="970"/>
      <c r="D7" s="970"/>
      <c r="E7" s="970"/>
      <c r="G7" s="147" t="s">
        <v>215</v>
      </c>
    </row>
    <row r="8" spans="1:7" s="137" customFormat="1" ht="12.75">
      <c r="A8" s="971" t="s">
        <v>341</v>
      </c>
      <c r="B8" s="959" t="s">
        <v>103</v>
      </c>
      <c r="C8" s="973" t="s">
        <v>75</v>
      </c>
      <c r="D8" s="973" t="s">
        <v>2</v>
      </c>
      <c r="E8" s="973" t="s">
        <v>3</v>
      </c>
      <c r="F8" s="959" t="s">
        <v>369</v>
      </c>
      <c r="G8" s="974" t="s">
        <v>370</v>
      </c>
    </row>
    <row r="9" spans="1:7" s="137" customFormat="1" ht="21" customHeight="1">
      <c r="A9" s="972"/>
      <c r="B9" s="959"/>
      <c r="C9" s="973"/>
      <c r="D9" s="973"/>
      <c r="E9" s="973"/>
      <c r="F9" s="959"/>
      <c r="G9" s="959"/>
    </row>
    <row r="10" spans="1:7" s="137" customFormat="1" ht="12.75">
      <c r="A10" s="16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15.75">
      <c r="A11" s="965" t="s">
        <v>342</v>
      </c>
      <c r="B11" s="965"/>
      <c r="C11" s="965"/>
      <c r="D11" s="965"/>
      <c r="E11" s="965"/>
      <c r="F11" s="965"/>
      <c r="G11" s="966"/>
    </row>
    <row r="12" spans="1:7" s="190" customFormat="1" ht="20.25" customHeight="1">
      <c r="A12" s="186" t="s">
        <v>5</v>
      </c>
      <c r="B12" s="187" t="s">
        <v>46</v>
      </c>
      <c r="C12" s="188" t="s">
        <v>47</v>
      </c>
      <c r="D12" s="188" t="s">
        <v>216</v>
      </c>
      <c r="E12" s="188"/>
      <c r="F12" s="188" t="s">
        <v>104</v>
      </c>
      <c r="G12" s="189" t="s">
        <v>104</v>
      </c>
    </row>
    <row r="13" spans="1:7" ht="16.5" customHeight="1">
      <c r="A13" s="191"/>
      <c r="B13" s="192" t="s">
        <v>105</v>
      </c>
      <c r="C13" s="193" t="s">
        <v>47</v>
      </c>
      <c r="D13" s="193" t="s">
        <v>216</v>
      </c>
      <c r="E13" s="194"/>
      <c r="F13" s="194">
        <v>1</v>
      </c>
      <c r="G13" s="195">
        <v>1</v>
      </c>
    </row>
    <row r="14" spans="1:7" ht="15.75" customHeight="1">
      <c r="A14" s="191"/>
      <c r="B14" s="196" t="s">
        <v>106</v>
      </c>
      <c r="C14" s="32" t="s">
        <v>47</v>
      </c>
      <c r="D14" s="32" t="s">
        <v>216</v>
      </c>
      <c r="E14" s="197">
        <v>120</v>
      </c>
      <c r="F14" s="198">
        <f>'Пр.3 Показатели расх. вед.'!H15</f>
        <v>1380.1</v>
      </c>
      <c r="G14" s="198">
        <f>'Пр.3 Показатели расх. вед.'!I15</f>
        <v>1377.18</v>
      </c>
    </row>
    <row r="15" spans="1:7" ht="17.25" customHeight="1">
      <c r="A15" s="191"/>
      <c r="B15" s="199" t="s">
        <v>107</v>
      </c>
      <c r="C15" s="200" t="s">
        <v>47</v>
      </c>
      <c r="D15" s="200" t="s">
        <v>216</v>
      </c>
      <c r="E15" s="201">
        <v>121</v>
      </c>
      <c r="F15" s="165">
        <f>'Пр.3 Показатели расх. вед.'!H16</f>
        <v>1062.125</v>
      </c>
      <c r="G15" s="166">
        <v>1061.7</v>
      </c>
    </row>
    <row r="16" spans="1:7" s="190" customFormat="1" ht="34.5" customHeight="1">
      <c r="A16" s="202" t="s">
        <v>13</v>
      </c>
      <c r="B16" s="187" t="s">
        <v>44</v>
      </c>
      <c r="C16" s="188" t="s">
        <v>6</v>
      </c>
      <c r="D16" s="188" t="s">
        <v>224</v>
      </c>
      <c r="E16" s="188"/>
      <c r="F16" s="203" t="s">
        <v>104</v>
      </c>
      <c r="G16" s="204" t="s">
        <v>104</v>
      </c>
    </row>
    <row r="17" spans="1:7" ht="16.5" customHeight="1">
      <c r="A17" s="191"/>
      <c r="B17" s="192" t="s">
        <v>105</v>
      </c>
      <c r="C17" s="193" t="s">
        <v>6</v>
      </c>
      <c r="D17" s="193" t="s">
        <v>224</v>
      </c>
      <c r="E17" s="194"/>
      <c r="F17" s="194">
        <v>2</v>
      </c>
      <c r="G17" s="195">
        <v>2</v>
      </c>
    </row>
    <row r="18" spans="1:7" ht="15.75" customHeight="1">
      <c r="A18" s="191"/>
      <c r="B18" s="196" t="s">
        <v>106</v>
      </c>
      <c r="C18" s="32" t="s">
        <v>6</v>
      </c>
      <c r="D18" s="32" t="s">
        <v>224</v>
      </c>
      <c r="E18" s="197">
        <v>120</v>
      </c>
      <c r="F18" s="198">
        <f>'Пр.3 Показатели расх. вед.'!H27</f>
        <v>1604.15</v>
      </c>
      <c r="G18" s="205">
        <f>'Пр.3 Показатели расх. вед.'!I27</f>
        <v>1601.7</v>
      </c>
    </row>
    <row r="19" spans="1:7" ht="18.75" customHeight="1">
      <c r="A19" s="206"/>
      <c r="B19" s="199" t="s">
        <v>107</v>
      </c>
      <c r="C19" s="200" t="s">
        <v>6</v>
      </c>
      <c r="D19" s="200" t="s">
        <v>224</v>
      </c>
      <c r="E19" s="201">
        <v>121</v>
      </c>
      <c r="F19" s="165">
        <f>'II Расходы'!H26</f>
        <v>1232.065</v>
      </c>
      <c r="G19" s="166">
        <v>1232</v>
      </c>
    </row>
    <row r="20" spans="1:7" ht="15.75">
      <c r="A20" s="967" t="s">
        <v>343</v>
      </c>
      <c r="B20" s="967"/>
      <c r="C20" s="967"/>
      <c r="D20" s="967"/>
      <c r="E20" s="967"/>
      <c r="F20" s="967"/>
      <c r="G20" s="968"/>
    </row>
    <row r="21" spans="1:7" s="190" customFormat="1" ht="18" customHeight="1">
      <c r="A21" s="202" t="s">
        <v>21</v>
      </c>
      <c r="B21" s="187" t="s">
        <v>82</v>
      </c>
      <c r="C21" s="188" t="s">
        <v>14</v>
      </c>
      <c r="D21" s="188" t="s">
        <v>233</v>
      </c>
      <c r="E21" s="188"/>
      <c r="F21" s="188" t="s">
        <v>104</v>
      </c>
      <c r="G21" s="189" t="s">
        <v>104</v>
      </c>
    </row>
    <row r="22" spans="1:7" ht="16.5" customHeight="1">
      <c r="A22" s="191"/>
      <c r="B22" s="192" t="s">
        <v>105</v>
      </c>
      <c r="C22" s="193" t="s">
        <v>14</v>
      </c>
      <c r="D22" s="193" t="s">
        <v>233</v>
      </c>
      <c r="E22" s="194"/>
      <c r="F22" s="194">
        <v>1</v>
      </c>
      <c r="G22" s="195">
        <v>1</v>
      </c>
    </row>
    <row r="23" spans="1:7" ht="16.5" customHeight="1">
      <c r="A23" s="191"/>
      <c r="B23" s="196" t="s">
        <v>106</v>
      </c>
      <c r="C23" s="32" t="s">
        <v>14</v>
      </c>
      <c r="D23" s="32" t="s">
        <v>233</v>
      </c>
      <c r="E23" s="197">
        <v>120</v>
      </c>
      <c r="F23" s="198">
        <f>'II Расходы'!H49</f>
        <v>1249.251</v>
      </c>
      <c r="G23" s="205">
        <f>'II Расходы'!I49</f>
        <v>885.959</v>
      </c>
    </row>
    <row r="24" spans="1:7" ht="16.5" customHeight="1">
      <c r="A24" s="191"/>
      <c r="B24" s="207" t="s">
        <v>107</v>
      </c>
      <c r="C24" s="116" t="s">
        <v>14</v>
      </c>
      <c r="D24" s="116" t="s">
        <v>233</v>
      </c>
      <c r="E24" s="208">
        <v>121</v>
      </c>
      <c r="F24" s="161">
        <f>'II Расходы'!H50</f>
        <v>961.626</v>
      </c>
      <c r="G24" s="162">
        <f>'II Расходы'!I50</f>
        <v>750.559</v>
      </c>
    </row>
    <row r="25" spans="1:7" s="190" customFormat="1" ht="47.25">
      <c r="A25" s="202" t="s">
        <v>335</v>
      </c>
      <c r="B25" s="187" t="s">
        <v>45</v>
      </c>
      <c r="C25" s="188" t="s">
        <v>14</v>
      </c>
      <c r="D25" s="188" t="s">
        <v>346</v>
      </c>
      <c r="E25" s="203"/>
      <c r="F25" s="203" t="s">
        <v>104</v>
      </c>
      <c r="G25" s="204" t="s">
        <v>104</v>
      </c>
    </row>
    <row r="26" spans="1:7" ht="15.75">
      <c r="A26" s="191"/>
      <c r="B26" s="192" t="s">
        <v>105</v>
      </c>
      <c r="C26" s="193" t="s">
        <v>14</v>
      </c>
      <c r="D26" s="193" t="s">
        <v>346</v>
      </c>
      <c r="E26" s="194"/>
      <c r="F26" s="194">
        <v>16</v>
      </c>
      <c r="G26" s="195">
        <v>13</v>
      </c>
    </row>
    <row r="27" spans="1:7" ht="15.75">
      <c r="A27" s="191"/>
      <c r="B27" s="196" t="s">
        <v>106</v>
      </c>
      <c r="C27" s="32" t="s">
        <v>14</v>
      </c>
      <c r="D27" s="32" t="s">
        <v>346</v>
      </c>
      <c r="E27" s="197">
        <v>120</v>
      </c>
      <c r="F27" s="198">
        <f>'II Расходы'!H57</f>
        <v>14501.046</v>
      </c>
      <c r="G27" s="205">
        <f>'II Расходы'!I57</f>
        <v>14387.602</v>
      </c>
    </row>
    <row r="28" spans="1:7" ht="15.75">
      <c r="A28" s="191"/>
      <c r="B28" s="207" t="s">
        <v>107</v>
      </c>
      <c r="C28" s="116" t="s">
        <v>14</v>
      </c>
      <c r="D28" s="116" t="s">
        <v>346</v>
      </c>
      <c r="E28" s="208">
        <v>121</v>
      </c>
      <c r="F28" s="161">
        <f>'II Расходы'!H58</f>
        <v>11137.516</v>
      </c>
      <c r="G28" s="162">
        <f>'II Расходы'!I58</f>
        <v>11137.493</v>
      </c>
    </row>
    <row r="29" spans="1:7" s="190" customFormat="1" ht="33" customHeight="1">
      <c r="A29" s="202" t="s">
        <v>336</v>
      </c>
      <c r="B29" s="209" t="s">
        <v>108</v>
      </c>
      <c r="C29" s="188" t="s">
        <v>14</v>
      </c>
      <c r="D29" s="188" t="s">
        <v>127</v>
      </c>
      <c r="E29" s="188"/>
      <c r="F29" s="203" t="s">
        <v>104</v>
      </c>
      <c r="G29" s="204" t="s">
        <v>104</v>
      </c>
    </row>
    <row r="30" spans="1:7" ht="17.25" customHeight="1">
      <c r="A30" s="191"/>
      <c r="B30" s="192" t="s">
        <v>105</v>
      </c>
      <c r="C30" s="193" t="s">
        <v>14</v>
      </c>
      <c r="D30" s="193" t="s">
        <v>127</v>
      </c>
      <c r="E30" s="194"/>
      <c r="F30" s="194">
        <v>2</v>
      </c>
      <c r="G30" s="195">
        <v>2</v>
      </c>
    </row>
    <row r="31" spans="1:7" ht="17.25" customHeight="1">
      <c r="A31" s="191"/>
      <c r="B31" s="196" t="s">
        <v>106</v>
      </c>
      <c r="C31" s="32" t="s">
        <v>14</v>
      </c>
      <c r="D31" s="32" t="s">
        <v>127</v>
      </c>
      <c r="E31" s="197">
        <v>120</v>
      </c>
      <c r="F31" s="198">
        <f>'II Расходы'!H83</f>
        <v>1825.411</v>
      </c>
      <c r="G31" s="205">
        <f>'II Расходы'!I83</f>
        <v>1818.7350000000001</v>
      </c>
    </row>
    <row r="32" spans="1:7" ht="17.25" customHeight="1">
      <c r="A32" s="206"/>
      <c r="B32" s="199" t="s">
        <v>107</v>
      </c>
      <c r="C32" s="200" t="s">
        <v>14</v>
      </c>
      <c r="D32" s="200" t="s">
        <v>127</v>
      </c>
      <c r="E32" s="201">
        <v>121</v>
      </c>
      <c r="F32" s="165">
        <f>'II Расходы'!H84</f>
        <v>1402.005</v>
      </c>
      <c r="G32" s="166">
        <f>'II Расходы'!I84</f>
        <v>1402.0010000000002</v>
      </c>
    </row>
    <row r="33" spans="1:7" ht="15.75">
      <c r="A33" s="210"/>
      <c r="B33" s="211"/>
      <c r="C33" s="210"/>
      <c r="D33" s="212"/>
      <c r="E33" s="212"/>
      <c r="F33" s="212"/>
      <c r="G33" s="212"/>
    </row>
    <row r="34" spans="1:7" ht="15.75">
      <c r="A34" s="48"/>
      <c r="B34" s="48"/>
      <c r="C34" s="48"/>
      <c r="D34" s="48"/>
      <c r="E34" s="48"/>
      <c r="F34" s="48"/>
      <c r="G34" s="48"/>
    </row>
    <row r="35" spans="1:4" ht="15.75">
      <c r="A35" s="133"/>
      <c r="B35" s="21"/>
      <c r="C35" s="21"/>
      <c r="D35" s="5"/>
    </row>
    <row r="36" spans="1:7" ht="15.75">
      <c r="A36" s="931"/>
      <c r="B36" s="931"/>
      <c r="C36" s="931"/>
      <c r="D36" s="931"/>
      <c r="E36" s="931"/>
      <c r="F36" s="931"/>
      <c r="G36" s="931"/>
    </row>
    <row r="37" spans="1:7" ht="15.75">
      <c r="A37" s="210"/>
      <c r="B37" s="211"/>
      <c r="C37" s="210"/>
      <c r="D37" s="212"/>
      <c r="E37" s="212"/>
      <c r="F37" s="212"/>
      <c r="G37" s="212"/>
    </row>
    <row r="38" spans="1:7" ht="15.75">
      <c r="A38" s="210"/>
      <c r="B38" s="211"/>
      <c r="C38" s="210"/>
      <c r="D38" s="212"/>
      <c r="E38" s="212"/>
      <c r="F38" s="212"/>
      <c r="G38" s="212"/>
    </row>
    <row r="39" spans="1:7" ht="15.75">
      <c r="A39" s="210"/>
      <c r="B39" s="211"/>
      <c r="C39" s="210"/>
      <c r="D39" s="212"/>
      <c r="E39" s="212"/>
      <c r="F39" s="212"/>
      <c r="G39" s="212"/>
    </row>
    <row r="40" spans="1:7" ht="15.75">
      <c r="A40" s="210"/>
      <c r="B40" s="211"/>
      <c r="C40" s="210"/>
      <c r="D40" s="212"/>
      <c r="E40" s="212"/>
      <c r="F40" s="212"/>
      <c r="G40" s="212"/>
    </row>
    <row r="41" spans="1:7" ht="15.75">
      <c r="A41" s="210"/>
      <c r="B41" s="211"/>
      <c r="C41" s="210"/>
      <c r="D41" s="212"/>
      <c r="E41" s="212"/>
      <c r="F41" s="212"/>
      <c r="G41" s="212"/>
    </row>
    <row r="42" spans="1:7" ht="15.75">
      <c r="A42" s="210"/>
      <c r="B42" s="211"/>
      <c r="C42" s="210"/>
      <c r="D42" s="212"/>
      <c r="E42" s="212"/>
      <c r="F42" s="212"/>
      <c r="G42" s="212"/>
    </row>
    <row r="43" spans="1:7" ht="15.75">
      <c r="A43" s="210"/>
      <c r="B43" s="211"/>
      <c r="C43" s="210"/>
      <c r="D43" s="212"/>
      <c r="E43" s="212"/>
      <c r="F43" s="212"/>
      <c r="G43" s="212"/>
    </row>
    <row r="44" spans="1:7" ht="15.75">
      <c r="A44" s="210"/>
      <c r="B44" s="211"/>
      <c r="C44" s="210"/>
      <c r="D44" s="212"/>
      <c r="E44" s="212"/>
      <c r="F44" s="212"/>
      <c r="G44" s="212"/>
    </row>
    <row r="45" spans="1:7" ht="15.75">
      <c r="A45" s="210"/>
      <c r="B45" s="211"/>
      <c r="C45" s="210"/>
      <c r="D45" s="212"/>
      <c r="E45" s="212"/>
      <c r="F45" s="212"/>
      <c r="G45" s="212"/>
    </row>
    <row r="46" spans="1:7" ht="15.75">
      <c r="A46" s="210"/>
      <c r="B46" s="211"/>
      <c r="C46" s="210"/>
      <c r="D46" s="212"/>
      <c r="E46" s="212"/>
      <c r="F46" s="212"/>
      <c r="G46" s="212"/>
    </row>
    <row r="47" spans="1:7" ht="15.75">
      <c r="A47" s="210"/>
      <c r="B47" s="211"/>
      <c r="C47" s="210"/>
      <c r="D47" s="212"/>
      <c r="E47" s="212"/>
      <c r="F47" s="212"/>
      <c r="G47" s="212"/>
    </row>
    <row r="48" spans="1:7" ht="15.75">
      <c r="A48" s="210"/>
      <c r="B48" s="211"/>
      <c r="C48" s="210"/>
      <c r="D48" s="212"/>
      <c r="E48" s="212"/>
      <c r="F48" s="212"/>
      <c r="G48" s="212"/>
    </row>
    <row r="49" spans="1:7" ht="15.75">
      <c r="A49" s="210"/>
      <c r="B49" s="211"/>
      <c r="C49" s="210"/>
      <c r="D49" s="212"/>
      <c r="E49" s="212"/>
      <c r="F49" s="212"/>
      <c r="G49" s="212"/>
    </row>
    <row r="50" spans="1:7" ht="15.75">
      <c r="A50" s="210"/>
      <c r="B50" s="211"/>
      <c r="C50" s="210"/>
      <c r="D50" s="212"/>
      <c r="E50" s="212"/>
      <c r="F50" s="212"/>
      <c r="G50" s="212"/>
    </row>
    <row r="51" spans="1:7" ht="15.75">
      <c r="A51" s="210"/>
      <c r="B51" s="211"/>
      <c r="C51" s="210"/>
      <c r="D51" s="212"/>
      <c r="E51" s="212"/>
      <c r="F51" s="212"/>
      <c r="G51" s="212"/>
    </row>
    <row r="52" spans="1:7" ht="15.75">
      <c r="A52" s="210"/>
      <c r="B52" s="211"/>
      <c r="C52" s="210"/>
      <c r="D52" s="212"/>
      <c r="E52" s="212"/>
      <c r="F52" s="212"/>
      <c r="G52" s="212"/>
    </row>
    <row r="53" spans="1:7" ht="15.75">
      <c r="A53" s="210"/>
      <c r="B53" s="211"/>
      <c r="C53" s="210"/>
      <c r="D53" s="212"/>
      <c r="E53" s="212"/>
      <c r="F53" s="212"/>
      <c r="G53" s="212"/>
    </row>
    <row r="54" spans="1:7" ht="15.75">
      <c r="A54" s="210"/>
      <c r="B54" s="211"/>
      <c r="C54" s="210"/>
      <c r="D54" s="212"/>
      <c r="E54" s="212"/>
      <c r="F54" s="212"/>
      <c r="G54" s="212"/>
    </row>
    <row r="55" spans="1:7" ht="15.75">
      <c r="A55" s="210"/>
      <c r="B55" s="211"/>
      <c r="C55" s="210"/>
      <c r="D55" s="212"/>
      <c r="E55" s="212"/>
      <c r="F55" s="212"/>
      <c r="G55" s="212"/>
    </row>
    <row r="56" spans="1:7" ht="15.75">
      <c r="A56" s="210"/>
      <c r="B56" s="211"/>
      <c r="C56" s="210"/>
      <c r="D56" s="212"/>
      <c r="E56" s="212"/>
      <c r="F56" s="212"/>
      <c r="G56" s="212"/>
    </row>
    <row r="57" spans="1:7" ht="15.75">
      <c r="A57" s="210"/>
      <c r="B57" s="211"/>
      <c r="C57" s="210"/>
      <c r="D57" s="212"/>
      <c r="E57" s="212"/>
      <c r="F57" s="212"/>
      <c r="G57" s="212"/>
    </row>
    <row r="58" spans="1:7" ht="15.75">
      <c r="A58" s="210"/>
      <c r="B58" s="211"/>
      <c r="C58" s="210"/>
      <c r="D58" s="212"/>
      <c r="E58" s="212"/>
      <c r="F58" s="212"/>
      <c r="G58" s="212"/>
    </row>
    <row r="59" spans="1:7" ht="15.75">
      <c r="A59" s="210"/>
      <c r="B59" s="211"/>
      <c r="C59" s="210"/>
      <c r="D59" s="212"/>
      <c r="E59" s="212"/>
      <c r="F59" s="212"/>
      <c r="G59" s="212"/>
    </row>
    <row r="60" spans="1:7" ht="15.75">
      <c r="A60" s="210"/>
      <c r="B60" s="211"/>
      <c r="C60" s="210"/>
      <c r="D60" s="212"/>
      <c r="E60" s="212"/>
      <c r="F60" s="212"/>
      <c r="G60" s="212"/>
    </row>
    <row r="61" spans="1:7" ht="15.75">
      <c r="A61" s="210"/>
      <c r="B61" s="211"/>
      <c r="C61" s="210"/>
      <c r="D61" s="212"/>
      <c r="E61" s="212"/>
      <c r="F61" s="212"/>
      <c r="G61" s="212"/>
    </row>
    <row r="62" spans="1:7" ht="15.75">
      <c r="A62" s="210"/>
      <c r="B62" s="211"/>
      <c r="C62" s="210"/>
      <c r="D62" s="212"/>
      <c r="E62" s="212"/>
      <c r="F62" s="212"/>
      <c r="G62" s="212"/>
    </row>
    <row r="63" spans="1:7" ht="15.75">
      <c r="A63" s="210"/>
      <c r="B63" s="211"/>
      <c r="C63" s="210"/>
      <c r="D63" s="212"/>
      <c r="E63" s="212"/>
      <c r="F63" s="212"/>
      <c r="G63" s="212"/>
    </row>
    <row r="64" spans="1:7" ht="15.75">
      <c r="A64" s="210"/>
      <c r="B64" s="211"/>
      <c r="C64" s="212"/>
      <c r="D64" s="212"/>
      <c r="E64" s="212"/>
      <c r="F64" s="212"/>
      <c r="G64" s="212"/>
    </row>
    <row r="65" spans="1:7" ht="15.75">
      <c r="A65" s="210"/>
      <c r="B65" s="211"/>
      <c r="C65" s="212"/>
      <c r="D65" s="212"/>
      <c r="E65" s="212"/>
      <c r="F65" s="212"/>
      <c r="G65" s="212"/>
    </row>
    <row r="66" spans="1:7" ht="15.75">
      <c r="A66" s="210"/>
      <c r="B66" s="211"/>
      <c r="C66" s="212"/>
      <c r="D66" s="212"/>
      <c r="E66" s="212"/>
      <c r="F66" s="212"/>
      <c r="G66" s="212"/>
    </row>
    <row r="67" spans="1:7" ht="15.75">
      <c r="A67" s="210"/>
      <c r="B67" s="211"/>
      <c r="C67" s="212"/>
      <c r="D67" s="212"/>
      <c r="E67" s="212"/>
      <c r="F67" s="212"/>
      <c r="G67" s="212"/>
    </row>
    <row r="68" spans="1:7" ht="15.75">
      <c r="A68" s="210"/>
      <c r="B68" s="211"/>
      <c r="C68" s="212"/>
      <c r="D68" s="212"/>
      <c r="E68" s="212"/>
      <c r="F68" s="212"/>
      <c r="G68" s="212"/>
    </row>
    <row r="69" spans="1:7" ht="15.75">
      <c r="A69" s="210"/>
      <c r="B69" s="211"/>
      <c r="C69" s="212"/>
      <c r="D69" s="212"/>
      <c r="E69" s="212"/>
      <c r="F69" s="212"/>
      <c r="G69" s="212"/>
    </row>
    <row r="70" spans="1:7" ht="15.75">
      <c r="A70" s="210"/>
      <c r="B70" s="211"/>
      <c r="C70" s="212"/>
      <c r="D70" s="212"/>
      <c r="E70" s="212"/>
      <c r="F70" s="212"/>
      <c r="G70" s="212"/>
    </row>
    <row r="71" spans="1:7" ht="15.75">
      <c r="A71" s="210"/>
      <c r="B71" s="211"/>
      <c r="C71" s="212"/>
      <c r="D71" s="212"/>
      <c r="E71" s="212"/>
      <c r="F71" s="212"/>
      <c r="G71" s="212"/>
    </row>
    <row r="72" spans="1:7" ht="15.75">
      <c r="A72" s="210"/>
      <c r="B72" s="211"/>
      <c r="C72" s="212"/>
      <c r="D72" s="212"/>
      <c r="E72" s="212"/>
      <c r="F72" s="212"/>
      <c r="G72" s="212"/>
    </row>
    <row r="73" spans="1:7" ht="15.75">
      <c r="A73" s="210"/>
      <c r="B73" s="211"/>
      <c r="C73" s="212"/>
      <c r="D73" s="212"/>
      <c r="E73" s="212"/>
      <c r="F73" s="212"/>
      <c r="G73" s="212"/>
    </row>
    <row r="74" spans="1:7" ht="15.75">
      <c r="A74" s="210"/>
      <c r="B74" s="211"/>
      <c r="C74" s="212"/>
      <c r="D74" s="212"/>
      <c r="E74" s="212"/>
      <c r="F74" s="212"/>
      <c r="G74" s="212"/>
    </row>
    <row r="75" spans="1:7" ht="15.75">
      <c r="A75" s="210"/>
      <c r="B75" s="211"/>
      <c r="C75" s="212"/>
      <c r="D75" s="212"/>
      <c r="E75" s="212"/>
      <c r="F75" s="212"/>
      <c r="G75" s="212"/>
    </row>
    <row r="76" spans="1:7" ht="15.75">
      <c r="A76" s="210"/>
      <c r="B76" s="211"/>
      <c r="C76" s="212"/>
      <c r="D76" s="212"/>
      <c r="E76" s="212"/>
      <c r="F76" s="212"/>
      <c r="G76" s="212"/>
    </row>
    <row r="77" spans="1:7" ht="15.75">
      <c r="A77" s="210"/>
      <c r="B77" s="211"/>
      <c r="C77" s="212"/>
      <c r="D77" s="212"/>
      <c r="E77" s="212"/>
      <c r="F77" s="212"/>
      <c r="G77" s="212"/>
    </row>
    <row r="78" spans="1:7" ht="15.75">
      <c r="A78" s="210"/>
      <c r="B78" s="211"/>
      <c r="C78" s="212"/>
      <c r="D78" s="212"/>
      <c r="E78" s="212"/>
      <c r="F78" s="212"/>
      <c r="G78" s="212"/>
    </row>
    <row r="79" spans="1:7" ht="15.75">
      <c r="A79" s="210"/>
      <c r="B79" s="211"/>
      <c r="C79" s="212"/>
      <c r="D79" s="212"/>
      <c r="E79" s="212"/>
      <c r="F79" s="212"/>
      <c r="G79" s="212"/>
    </row>
    <row r="80" spans="1:7" ht="15.75">
      <c r="A80" s="210"/>
      <c r="B80" s="211"/>
      <c r="C80" s="212"/>
      <c r="D80" s="212"/>
      <c r="E80" s="212"/>
      <c r="F80" s="212"/>
      <c r="G80" s="212"/>
    </row>
    <row r="81" spans="1:7" ht="15.75">
      <c r="A81" s="210"/>
      <c r="B81" s="211"/>
      <c r="C81" s="212"/>
      <c r="D81" s="212"/>
      <c r="E81" s="212"/>
      <c r="F81" s="212"/>
      <c r="G81" s="212"/>
    </row>
    <row r="82" spans="1:7" ht="15.75">
      <c r="A82" s="210"/>
      <c r="B82" s="211"/>
      <c r="C82" s="212"/>
      <c r="D82" s="212"/>
      <c r="E82" s="212"/>
      <c r="F82" s="212"/>
      <c r="G82" s="212"/>
    </row>
    <row r="83" spans="1:7" ht="15.75">
      <c r="A83" s="210"/>
      <c r="B83" s="211"/>
      <c r="C83" s="212"/>
      <c r="D83" s="212"/>
      <c r="E83" s="212"/>
      <c r="F83" s="212"/>
      <c r="G83" s="212"/>
    </row>
    <row r="84" spans="1:7" ht="15.75">
      <c r="A84" s="210"/>
      <c r="B84" s="211"/>
      <c r="C84" s="212"/>
      <c r="D84" s="212"/>
      <c r="E84" s="212"/>
      <c r="F84" s="212"/>
      <c r="G84" s="212"/>
    </row>
    <row r="85" spans="1:7" ht="15.75">
      <c r="A85" s="210"/>
      <c r="B85" s="211"/>
      <c r="C85" s="212"/>
      <c r="D85" s="212"/>
      <c r="E85" s="212"/>
      <c r="F85" s="212"/>
      <c r="G85" s="212"/>
    </row>
    <row r="86" spans="1:7" ht="15.75">
      <c r="A86" s="210"/>
      <c r="B86" s="211"/>
      <c r="C86" s="212"/>
      <c r="D86" s="212"/>
      <c r="E86" s="212"/>
      <c r="F86" s="212"/>
      <c r="G86" s="212"/>
    </row>
    <row r="87" spans="1:7" ht="15.75">
      <c r="A87" s="210"/>
      <c r="B87" s="211"/>
      <c r="C87" s="212"/>
      <c r="D87" s="212"/>
      <c r="E87" s="212"/>
      <c r="F87" s="212"/>
      <c r="G87" s="212"/>
    </row>
    <row r="88" spans="1:7" ht="15.75">
      <c r="A88" s="210"/>
      <c r="B88" s="211"/>
      <c r="C88" s="212"/>
      <c r="D88" s="212"/>
      <c r="E88" s="212"/>
      <c r="F88" s="212"/>
      <c r="G88" s="212"/>
    </row>
    <row r="89" spans="1:7" ht="15.75">
      <c r="A89" s="210"/>
      <c r="B89" s="211"/>
      <c r="C89" s="212"/>
      <c r="D89" s="212"/>
      <c r="E89" s="212"/>
      <c r="F89" s="212"/>
      <c r="G89" s="212"/>
    </row>
    <row r="90" spans="1:7" ht="15.75">
      <c r="A90" s="210"/>
      <c r="B90" s="211"/>
      <c r="C90" s="212"/>
      <c r="D90" s="212"/>
      <c r="E90" s="212"/>
      <c r="F90" s="212"/>
      <c r="G90" s="212"/>
    </row>
    <row r="91" spans="1:7" ht="15.75">
      <c r="A91" s="210"/>
      <c r="B91" s="211"/>
      <c r="C91" s="212"/>
      <c r="D91" s="212"/>
      <c r="E91" s="212"/>
      <c r="F91" s="212"/>
      <c r="G91" s="212"/>
    </row>
    <row r="92" spans="1:7" ht="15.75">
      <c r="A92" s="210"/>
      <c r="B92" s="211"/>
      <c r="C92" s="212"/>
      <c r="D92" s="212"/>
      <c r="E92" s="212"/>
      <c r="F92" s="212"/>
      <c r="G92" s="212"/>
    </row>
    <row r="93" spans="1:7" ht="15.75">
      <c r="A93" s="210"/>
      <c r="B93" s="211"/>
      <c r="C93" s="212"/>
      <c r="D93" s="212"/>
      <c r="E93" s="212"/>
      <c r="F93" s="212"/>
      <c r="G93" s="212"/>
    </row>
    <row r="94" spans="1:7" ht="15.75">
      <c r="A94" s="210"/>
      <c r="B94" s="211"/>
      <c r="C94" s="212"/>
      <c r="D94" s="212"/>
      <c r="E94" s="212"/>
      <c r="F94" s="212"/>
      <c r="G94" s="212"/>
    </row>
    <row r="95" spans="1:7" ht="15.75">
      <c r="A95" s="210"/>
      <c r="B95" s="211"/>
      <c r="C95" s="212"/>
      <c r="D95" s="212"/>
      <c r="E95" s="212"/>
      <c r="F95" s="212"/>
      <c r="G95" s="212"/>
    </row>
    <row r="96" spans="1:7" ht="15.75">
      <c r="A96" s="210"/>
      <c r="B96" s="211"/>
      <c r="C96" s="212"/>
      <c r="D96" s="212"/>
      <c r="E96" s="212"/>
      <c r="F96" s="212"/>
      <c r="G96" s="212"/>
    </row>
    <row r="97" spans="1:7" ht="15.75">
      <c r="A97" s="210"/>
      <c r="B97" s="211"/>
      <c r="C97" s="212"/>
      <c r="D97" s="212"/>
      <c r="E97" s="212"/>
      <c r="F97" s="212"/>
      <c r="G97" s="212"/>
    </row>
    <row r="98" spans="1:7" ht="15.75">
      <c r="A98" s="210"/>
      <c r="B98" s="211"/>
      <c r="C98" s="212"/>
      <c r="D98" s="212"/>
      <c r="E98" s="212"/>
      <c r="F98" s="212"/>
      <c r="G98" s="212"/>
    </row>
    <row r="99" spans="1:7" ht="15.75">
      <c r="A99" s="210"/>
      <c r="B99" s="211"/>
      <c r="C99" s="212"/>
      <c r="D99" s="212"/>
      <c r="E99" s="212"/>
      <c r="F99" s="212"/>
      <c r="G99" s="212"/>
    </row>
    <row r="100" spans="1:7" ht="15.75">
      <c r="A100" s="210"/>
      <c r="B100" s="211"/>
      <c r="C100" s="212"/>
      <c r="D100" s="212"/>
      <c r="E100" s="212"/>
      <c r="F100" s="212"/>
      <c r="G100" s="212"/>
    </row>
    <row r="101" spans="1:7" ht="15.75">
      <c r="A101" s="210"/>
      <c r="B101" s="211"/>
      <c r="C101" s="212"/>
      <c r="D101" s="212"/>
      <c r="E101" s="212"/>
      <c r="F101" s="212"/>
      <c r="G101" s="212"/>
    </row>
    <row r="102" spans="1:7" ht="15.75">
      <c r="A102" s="210"/>
      <c r="B102" s="211"/>
      <c r="C102" s="212"/>
      <c r="D102" s="212"/>
      <c r="E102" s="212"/>
      <c r="F102" s="212"/>
      <c r="G102" s="212"/>
    </row>
    <row r="103" spans="1:7" ht="15.75">
      <c r="A103" s="210"/>
      <c r="B103" s="211"/>
      <c r="C103" s="212"/>
      <c r="D103" s="212"/>
      <c r="E103" s="212"/>
      <c r="F103" s="212"/>
      <c r="G103" s="212"/>
    </row>
    <row r="104" spans="1:7" ht="15.75">
      <c r="A104" s="210"/>
      <c r="B104" s="211"/>
      <c r="C104" s="212"/>
      <c r="D104" s="212"/>
      <c r="E104" s="212"/>
      <c r="F104" s="212"/>
      <c r="G104" s="212"/>
    </row>
    <row r="105" spans="1:7" ht="15.75">
      <c r="A105" s="210"/>
      <c r="B105" s="211"/>
      <c r="C105" s="212"/>
      <c r="D105" s="212"/>
      <c r="E105" s="212"/>
      <c r="F105" s="212"/>
      <c r="G105" s="212"/>
    </row>
    <row r="106" spans="1:7" ht="15.75">
      <c r="A106" s="210"/>
      <c r="B106" s="211"/>
      <c r="C106" s="212"/>
      <c r="D106" s="212"/>
      <c r="E106" s="212"/>
      <c r="F106" s="212"/>
      <c r="G106" s="212"/>
    </row>
    <row r="107" spans="1:7" ht="15.75">
      <c r="A107" s="210"/>
      <c r="B107" s="211"/>
      <c r="C107" s="212"/>
      <c r="D107" s="212"/>
      <c r="E107" s="212"/>
      <c r="F107" s="212"/>
      <c r="G107" s="212"/>
    </row>
    <row r="108" spans="1:7" ht="15.75">
      <c r="A108" s="210"/>
      <c r="B108" s="211"/>
      <c r="C108" s="212"/>
      <c r="D108" s="212"/>
      <c r="E108" s="212"/>
      <c r="F108" s="212"/>
      <c r="G108" s="212"/>
    </row>
    <row r="109" spans="1:7" ht="15.75">
      <c r="A109" s="210"/>
      <c r="B109" s="211"/>
      <c r="C109" s="212"/>
      <c r="D109" s="212"/>
      <c r="E109" s="212"/>
      <c r="F109" s="212"/>
      <c r="G109" s="212"/>
    </row>
    <row r="110" spans="1:7" ht="15.75">
      <c r="A110" s="210"/>
      <c r="B110" s="211"/>
      <c r="C110" s="212"/>
      <c r="D110" s="212"/>
      <c r="E110" s="212"/>
      <c r="F110" s="212"/>
      <c r="G110" s="212"/>
    </row>
    <row r="111" spans="1:7" ht="15.75">
      <c r="A111" s="210"/>
      <c r="B111" s="211"/>
      <c r="C111" s="212"/>
      <c r="D111" s="212"/>
      <c r="E111" s="212"/>
      <c r="F111" s="212"/>
      <c r="G111" s="212"/>
    </row>
    <row r="112" spans="1:7" ht="15.75">
      <c r="A112" s="210"/>
      <c r="B112" s="211"/>
      <c r="C112" s="212"/>
      <c r="D112" s="212"/>
      <c r="E112" s="212"/>
      <c r="F112" s="212"/>
      <c r="G112" s="212"/>
    </row>
    <row r="113" spans="1:7" ht="15.75">
      <c r="A113" s="210"/>
      <c r="B113" s="211"/>
      <c r="C113" s="212"/>
      <c r="D113" s="212"/>
      <c r="E113" s="212"/>
      <c r="F113" s="212"/>
      <c r="G113" s="212"/>
    </row>
    <row r="114" spans="1:7" ht="15.75">
      <c r="A114" s="210"/>
      <c r="B114" s="211"/>
      <c r="C114" s="212"/>
      <c r="D114" s="212"/>
      <c r="E114" s="212"/>
      <c r="F114" s="212"/>
      <c r="G114" s="212"/>
    </row>
    <row r="115" spans="1:7" ht="15.75">
      <c r="A115" s="210"/>
      <c r="B115" s="211"/>
      <c r="C115" s="212"/>
      <c r="D115" s="212"/>
      <c r="E115" s="212"/>
      <c r="F115" s="212"/>
      <c r="G115" s="212"/>
    </row>
    <row r="116" spans="1:7" ht="15.75">
      <c r="A116" s="210"/>
      <c r="B116" s="211"/>
      <c r="C116" s="212"/>
      <c r="D116" s="212"/>
      <c r="E116" s="212"/>
      <c r="F116" s="212"/>
      <c r="G116" s="212"/>
    </row>
    <row r="117" spans="1:7" ht="15.75">
      <c r="A117" s="210"/>
      <c r="B117" s="211"/>
      <c r="C117" s="212"/>
      <c r="D117" s="212"/>
      <c r="E117" s="212"/>
      <c r="F117" s="212"/>
      <c r="G117" s="212"/>
    </row>
    <row r="118" spans="1:7" ht="15.75">
      <c r="A118" s="210"/>
      <c r="B118" s="211"/>
      <c r="C118" s="212"/>
      <c r="D118" s="212"/>
      <c r="E118" s="212"/>
      <c r="F118" s="212"/>
      <c r="G118" s="212"/>
    </row>
    <row r="119" spans="1:7" ht="15.75">
      <c r="A119" s="210"/>
      <c r="B119" s="211"/>
      <c r="C119" s="212"/>
      <c r="D119" s="212"/>
      <c r="E119" s="212"/>
      <c r="F119" s="212"/>
      <c r="G119" s="212"/>
    </row>
    <row r="120" spans="1:7" ht="15.75">
      <c r="A120" s="210"/>
      <c r="B120" s="211"/>
      <c r="C120" s="212"/>
      <c r="D120" s="212"/>
      <c r="E120" s="212"/>
      <c r="F120" s="212"/>
      <c r="G120" s="212"/>
    </row>
    <row r="121" spans="1:7" ht="15.75">
      <c r="A121" s="210"/>
      <c r="B121" s="211"/>
      <c r="C121" s="212"/>
      <c r="D121" s="212"/>
      <c r="E121" s="212"/>
      <c r="F121" s="212"/>
      <c r="G121" s="212"/>
    </row>
    <row r="122" spans="1:7" ht="15.75">
      <c r="A122" s="210"/>
      <c r="B122" s="211"/>
      <c r="C122" s="212"/>
      <c r="D122" s="212"/>
      <c r="E122" s="212"/>
      <c r="F122" s="212"/>
      <c r="G122" s="212"/>
    </row>
    <row r="123" spans="1:7" ht="15.75">
      <c r="A123" s="210"/>
      <c r="B123" s="211"/>
      <c r="C123" s="212"/>
      <c r="D123" s="212"/>
      <c r="E123" s="212"/>
      <c r="F123" s="212"/>
      <c r="G123" s="212"/>
    </row>
    <row r="124" spans="1:7" ht="15.75">
      <c r="A124" s="210"/>
      <c r="B124" s="211"/>
      <c r="C124" s="212"/>
      <c r="D124" s="212"/>
      <c r="E124" s="212"/>
      <c r="F124" s="212"/>
      <c r="G124" s="212"/>
    </row>
    <row r="125" spans="1:7" ht="15.75">
      <c r="A125" s="210"/>
      <c r="B125" s="211"/>
      <c r="C125" s="212"/>
      <c r="D125" s="212"/>
      <c r="E125" s="212"/>
      <c r="F125" s="212"/>
      <c r="G125" s="212"/>
    </row>
    <row r="126" spans="1:7" ht="15.75">
      <c r="A126" s="210"/>
      <c r="B126" s="211"/>
      <c r="C126" s="212"/>
      <c r="D126" s="212"/>
      <c r="E126" s="212"/>
      <c r="F126" s="212"/>
      <c r="G126" s="212"/>
    </row>
    <row r="127" spans="1:7" ht="15.75">
      <c r="A127" s="210"/>
      <c r="B127" s="211"/>
      <c r="C127" s="212"/>
      <c r="D127" s="212"/>
      <c r="E127" s="212"/>
      <c r="F127" s="212"/>
      <c r="G127" s="212"/>
    </row>
    <row r="128" spans="1:7" ht="15.75">
      <c r="A128" s="210"/>
      <c r="B128" s="211"/>
      <c r="C128" s="212"/>
      <c r="D128" s="212"/>
      <c r="E128" s="212"/>
      <c r="F128" s="212"/>
      <c r="G128" s="212"/>
    </row>
    <row r="129" spans="1:7" ht="15.75">
      <c r="A129" s="210"/>
      <c r="B129" s="211"/>
      <c r="C129" s="212"/>
      <c r="D129" s="212"/>
      <c r="E129" s="212"/>
      <c r="F129" s="212"/>
      <c r="G129" s="212"/>
    </row>
    <row r="130" spans="1:7" ht="15.75">
      <c r="A130" s="210"/>
      <c r="B130" s="211"/>
      <c r="C130" s="212"/>
      <c r="D130" s="212"/>
      <c r="E130" s="212"/>
      <c r="F130" s="212"/>
      <c r="G130" s="212"/>
    </row>
    <row r="131" spans="1:7" ht="15.75">
      <c r="A131" s="210"/>
      <c r="B131" s="211"/>
      <c r="C131" s="212"/>
      <c r="D131" s="212"/>
      <c r="E131" s="212"/>
      <c r="F131" s="212"/>
      <c r="G131" s="212"/>
    </row>
    <row r="132" spans="1:7" ht="15.75">
      <c r="A132" s="210"/>
      <c r="B132" s="211"/>
      <c r="C132" s="212"/>
      <c r="D132" s="212"/>
      <c r="E132" s="212"/>
      <c r="F132" s="212"/>
      <c r="G132" s="212"/>
    </row>
    <row r="133" spans="1:7" ht="15.75">
      <c r="A133" s="210"/>
      <c r="B133" s="211"/>
      <c r="C133" s="212"/>
      <c r="D133" s="212"/>
      <c r="E133" s="212"/>
      <c r="F133" s="212"/>
      <c r="G133" s="212"/>
    </row>
    <row r="134" spans="1:7" ht="15.75">
      <c r="A134" s="210"/>
      <c r="B134" s="211"/>
      <c r="C134" s="212"/>
      <c r="D134" s="212"/>
      <c r="E134" s="212"/>
      <c r="F134" s="212"/>
      <c r="G134" s="212"/>
    </row>
    <row r="135" spans="1:7" ht="15.75">
      <c r="A135" s="210"/>
      <c r="B135" s="211"/>
      <c r="C135" s="212"/>
      <c r="D135" s="212"/>
      <c r="E135" s="212"/>
      <c r="F135" s="212"/>
      <c r="G135" s="212"/>
    </row>
    <row r="136" spans="1:7" ht="15.75">
      <c r="A136" s="210"/>
      <c r="B136" s="211"/>
      <c r="C136" s="212"/>
      <c r="D136" s="212"/>
      <c r="E136" s="212"/>
      <c r="F136" s="212"/>
      <c r="G136" s="212"/>
    </row>
    <row r="137" spans="1:7" ht="15.75">
      <c r="A137" s="210"/>
      <c r="B137" s="211"/>
      <c r="C137" s="212"/>
      <c r="D137" s="212"/>
      <c r="E137" s="212"/>
      <c r="F137" s="212"/>
      <c r="G137" s="212"/>
    </row>
    <row r="138" spans="1:7" ht="15.75">
      <c r="A138" s="210"/>
      <c r="B138" s="211"/>
      <c r="C138" s="212"/>
      <c r="D138" s="212"/>
      <c r="E138" s="212"/>
      <c r="F138" s="212"/>
      <c r="G138" s="212"/>
    </row>
    <row r="139" spans="1:7" ht="15.75">
      <c r="A139" s="210"/>
      <c r="B139" s="211"/>
      <c r="C139" s="212"/>
      <c r="D139" s="212"/>
      <c r="E139" s="212"/>
      <c r="F139" s="212"/>
      <c r="G139" s="212"/>
    </row>
    <row r="140" spans="1:7" ht="15.75">
      <c r="A140" s="210"/>
      <c r="B140" s="211"/>
      <c r="C140" s="212"/>
      <c r="D140" s="212"/>
      <c r="E140" s="212"/>
      <c r="F140" s="212"/>
      <c r="G140" s="212"/>
    </row>
    <row r="141" spans="1:7" ht="15.75">
      <c r="A141" s="210"/>
      <c r="B141" s="211"/>
      <c r="C141" s="212"/>
      <c r="D141" s="212"/>
      <c r="E141" s="212"/>
      <c r="F141" s="212"/>
      <c r="G141" s="212"/>
    </row>
    <row r="142" spans="1:7" ht="15.75">
      <c r="A142" s="210"/>
      <c r="B142" s="211"/>
      <c r="C142" s="212"/>
      <c r="D142" s="212"/>
      <c r="E142" s="212"/>
      <c r="F142" s="212"/>
      <c r="G142" s="212"/>
    </row>
    <row r="143" spans="1:7" ht="15.75">
      <c r="A143" s="210"/>
      <c r="B143" s="212"/>
      <c r="C143" s="212"/>
      <c r="D143" s="212"/>
      <c r="E143" s="212"/>
      <c r="F143" s="212"/>
      <c r="G143" s="212"/>
    </row>
    <row r="144" spans="1:7" ht="15.75">
      <c r="A144" s="210"/>
      <c r="B144" s="212"/>
      <c r="C144" s="212"/>
      <c r="D144" s="212"/>
      <c r="E144" s="212"/>
      <c r="F144" s="212"/>
      <c r="G144" s="212"/>
    </row>
    <row r="145" spans="1:7" ht="15.75">
      <c r="A145" s="210"/>
      <c r="B145" s="212"/>
      <c r="C145" s="212"/>
      <c r="D145" s="212"/>
      <c r="E145" s="212"/>
      <c r="F145" s="212"/>
      <c r="G145" s="212"/>
    </row>
    <row r="146" spans="1:7" ht="15.75">
      <c r="A146" s="210"/>
      <c r="B146" s="212"/>
      <c r="C146" s="212"/>
      <c r="D146" s="212"/>
      <c r="E146" s="212"/>
      <c r="F146" s="212"/>
      <c r="G146" s="212"/>
    </row>
    <row r="147" spans="1:7" ht="15.75">
      <c r="A147" s="210"/>
      <c r="B147" s="212"/>
      <c r="C147" s="212"/>
      <c r="D147" s="212"/>
      <c r="E147" s="212"/>
      <c r="F147" s="212"/>
      <c r="G147" s="212"/>
    </row>
    <row r="148" spans="1:7" ht="15.75">
      <c r="A148" s="210"/>
      <c r="B148" s="212"/>
      <c r="C148" s="212"/>
      <c r="D148" s="212"/>
      <c r="E148" s="212"/>
      <c r="F148" s="212"/>
      <c r="G148" s="212"/>
    </row>
    <row r="149" spans="1:7" ht="15.75">
      <c r="A149" s="210"/>
      <c r="B149" s="212"/>
      <c r="C149" s="212"/>
      <c r="D149" s="212"/>
      <c r="E149" s="212"/>
      <c r="F149" s="212"/>
      <c r="G149" s="212"/>
    </row>
    <row r="150" spans="1:7" ht="15.75">
      <c r="A150" s="210"/>
      <c r="B150" s="212"/>
      <c r="C150" s="212"/>
      <c r="D150" s="212"/>
      <c r="E150" s="212"/>
      <c r="F150" s="212"/>
      <c r="G150" s="212"/>
    </row>
    <row r="151" spans="1:7" ht="15.75">
      <c r="A151" s="210"/>
      <c r="B151" s="212"/>
      <c r="C151" s="212"/>
      <c r="D151" s="212"/>
      <c r="E151" s="212"/>
      <c r="F151" s="212"/>
      <c r="G151" s="212"/>
    </row>
    <row r="152" spans="1:7" ht="15.75">
      <c r="A152" s="210"/>
      <c r="B152" s="212"/>
      <c r="C152" s="212"/>
      <c r="D152" s="212"/>
      <c r="E152" s="212"/>
      <c r="F152" s="212"/>
      <c r="G152" s="212"/>
    </row>
    <row r="153" spans="1:7" ht="15.75">
      <c r="A153" s="210"/>
      <c r="B153" s="212"/>
      <c r="C153" s="212"/>
      <c r="D153" s="212"/>
      <c r="E153" s="212"/>
      <c r="F153" s="212"/>
      <c r="G153" s="212"/>
    </row>
    <row r="154" spans="1:7" ht="15.75">
      <c r="A154" s="210"/>
      <c r="B154" s="212"/>
      <c r="C154" s="212"/>
      <c r="D154" s="212"/>
      <c r="E154" s="212"/>
      <c r="F154" s="212"/>
      <c r="G154" s="212"/>
    </row>
    <row r="155" spans="1:7" ht="15.75">
      <c r="A155" s="210"/>
      <c r="B155" s="212"/>
      <c r="C155" s="212"/>
      <c r="D155" s="212"/>
      <c r="E155" s="212"/>
      <c r="F155" s="212"/>
      <c r="G155" s="212"/>
    </row>
    <row r="156" spans="1:7" ht="15.75">
      <c r="A156" s="210"/>
      <c r="B156" s="212"/>
      <c r="C156" s="212"/>
      <c r="D156" s="212"/>
      <c r="E156" s="212"/>
      <c r="F156" s="212"/>
      <c r="G156" s="212"/>
    </row>
    <row r="157" spans="1:7" ht="15.75">
      <c r="A157" s="210"/>
      <c r="B157" s="212"/>
      <c r="C157" s="212"/>
      <c r="D157" s="212"/>
      <c r="E157" s="212"/>
      <c r="F157" s="212"/>
      <c r="G157" s="212"/>
    </row>
    <row r="158" spans="1:7" ht="15.75">
      <c r="A158" s="210"/>
      <c r="B158" s="212"/>
      <c r="C158" s="212"/>
      <c r="D158" s="212"/>
      <c r="E158" s="212"/>
      <c r="F158" s="212"/>
      <c r="G158" s="212"/>
    </row>
    <row r="159" spans="1:7" ht="15.75">
      <c r="A159" s="210"/>
      <c r="B159" s="212"/>
      <c r="C159" s="212"/>
      <c r="D159" s="212"/>
      <c r="E159" s="212"/>
      <c r="F159" s="212"/>
      <c r="G159" s="212"/>
    </row>
    <row r="160" spans="1:7" ht="15.75">
      <c r="A160" s="210"/>
      <c r="B160" s="212"/>
      <c r="C160" s="212"/>
      <c r="D160" s="212"/>
      <c r="E160" s="212"/>
      <c r="F160" s="212"/>
      <c r="G160" s="212"/>
    </row>
    <row r="161" spans="1:7" ht="15.75">
      <c r="A161" s="210"/>
      <c r="B161" s="212"/>
      <c r="C161" s="212"/>
      <c r="D161" s="212"/>
      <c r="E161" s="212"/>
      <c r="F161" s="212"/>
      <c r="G161" s="212"/>
    </row>
    <row r="162" spans="1:7" ht="15.75">
      <c r="A162" s="210"/>
      <c r="B162" s="212"/>
      <c r="C162" s="212"/>
      <c r="D162" s="212"/>
      <c r="E162" s="212"/>
      <c r="F162" s="212"/>
      <c r="G162" s="212"/>
    </row>
    <row r="163" spans="1:7" ht="15.75">
      <c r="A163" s="210"/>
      <c r="B163" s="212"/>
      <c r="C163" s="212"/>
      <c r="D163" s="212"/>
      <c r="E163" s="212"/>
      <c r="F163" s="212"/>
      <c r="G163" s="212"/>
    </row>
    <row r="164" spans="1:7" ht="15.75">
      <c r="A164" s="210"/>
      <c r="B164" s="212"/>
      <c r="C164" s="212"/>
      <c r="D164" s="212"/>
      <c r="E164" s="212"/>
      <c r="F164" s="212"/>
      <c r="G164" s="212"/>
    </row>
    <row r="165" spans="1:7" ht="15.75">
      <c r="A165" s="210"/>
      <c r="B165" s="212"/>
      <c r="C165" s="212"/>
      <c r="D165" s="212"/>
      <c r="E165" s="212"/>
      <c r="F165" s="212"/>
      <c r="G165" s="212"/>
    </row>
    <row r="166" spans="1:7" ht="15.75">
      <c r="A166" s="210"/>
      <c r="B166" s="212"/>
      <c r="C166" s="212"/>
      <c r="D166" s="212"/>
      <c r="E166" s="212"/>
      <c r="F166" s="212"/>
      <c r="G166" s="212"/>
    </row>
    <row r="167" spans="1:7" ht="15.75">
      <c r="A167" s="210"/>
      <c r="B167" s="212"/>
      <c r="C167" s="212"/>
      <c r="D167" s="212"/>
      <c r="E167" s="212"/>
      <c r="F167" s="212"/>
      <c r="G167" s="212"/>
    </row>
    <row r="168" spans="1:7" ht="15.75">
      <c r="A168" s="210"/>
      <c r="B168" s="212"/>
      <c r="C168" s="212"/>
      <c r="D168" s="212"/>
      <c r="E168" s="212"/>
      <c r="F168" s="212"/>
      <c r="G168" s="212"/>
    </row>
    <row r="169" spans="1:7" ht="15.75">
      <c r="A169" s="210"/>
      <c r="B169" s="212"/>
      <c r="C169" s="212"/>
      <c r="D169" s="212"/>
      <c r="E169" s="212"/>
      <c r="F169" s="212"/>
      <c r="G169" s="212"/>
    </row>
    <row r="170" spans="1:7" ht="15.75">
      <c r="A170" s="210"/>
      <c r="B170" s="212"/>
      <c r="C170" s="212"/>
      <c r="D170" s="212"/>
      <c r="E170" s="212"/>
      <c r="F170" s="212"/>
      <c r="G170" s="212"/>
    </row>
    <row r="171" spans="1:7" ht="15.75">
      <c r="A171" s="210"/>
      <c r="B171" s="212"/>
      <c r="C171" s="212"/>
      <c r="D171" s="212"/>
      <c r="E171" s="212"/>
      <c r="F171" s="212"/>
      <c r="G171" s="212"/>
    </row>
    <row r="172" spans="1:7" ht="15.75">
      <c r="A172" s="210"/>
      <c r="B172" s="212"/>
      <c r="C172" s="212"/>
      <c r="D172" s="212"/>
      <c r="E172" s="212"/>
      <c r="F172" s="212"/>
      <c r="G172" s="212"/>
    </row>
    <row r="173" spans="1:7" ht="15.75">
      <c r="A173" s="210"/>
      <c r="B173" s="212"/>
      <c r="C173" s="212"/>
      <c r="D173" s="212"/>
      <c r="E173" s="212"/>
      <c r="F173" s="212"/>
      <c r="G173" s="212"/>
    </row>
    <row r="174" spans="1:7" ht="15.75">
      <c r="A174" s="210"/>
      <c r="B174" s="212"/>
      <c r="C174" s="212"/>
      <c r="D174" s="212"/>
      <c r="E174" s="212"/>
      <c r="F174" s="212"/>
      <c r="G174" s="212"/>
    </row>
    <row r="175" spans="1:7" ht="15.75">
      <c r="A175" s="210"/>
      <c r="B175" s="212"/>
      <c r="C175" s="212"/>
      <c r="D175" s="212"/>
      <c r="E175" s="212"/>
      <c r="F175" s="212"/>
      <c r="G175" s="212"/>
    </row>
    <row r="176" spans="1:7" ht="15.75">
      <c r="A176" s="210"/>
      <c r="B176" s="212"/>
      <c r="C176" s="212"/>
      <c r="D176" s="212"/>
      <c r="E176" s="212"/>
      <c r="F176" s="212"/>
      <c r="G176" s="212"/>
    </row>
    <row r="177" spans="1:7" ht="15.75">
      <c r="A177" s="210"/>
      <c r="B177" s="212"/>
      <c r="C177" s="212"/>
      <c r="D177" s="212"/>
      <c r="E177" s="212"/>
      <c r="F177" s="212"/>
      <c r="G177" s="212"/>
    </row>
    <row r="178" spans="1:7" ht="15.75">
      <c r="A178" s="210"/>
      <c r="B178" s="212"/>
      <c r="C178" s="212"/>
      <c r="D178" s="212"/>
      <c r="E178" s="212"/>
      <c r="F178" s="212"/>
      <c r="G178" s="212"/>
    </row>
    <row r="179" spans="1:7" ht="15.75">
      <c r="A179" s="210"/>
      <c r="B179" s="212"/>
      <c r="C179" s="212"/>
      <c r="D179" s="212"/>
      <c r="E179" s="212"/>
      <c r="F179" s="212"/>
      <c r="G179" s="212"/>
    </row>
    <row r="180" spans="1:7" ht="15.75">
      <c r="A180" s="210"/>
      <c r="B180" s="212"/>
      <c r="C180" s="212"/>
      <c r="D180" s="212"/>
      <c r="E180" s="212"/>
      <c r="F180" s="212"/>
      <c r="G180" s="212"/>
    </row>
    <row r="181" spans="1:7" ht="15.75">
      <c r="A181" s="210"/>
      <c r="B181" s="212"/>
      <c r="C181" s="212"/>
      <c r="D181" s="212"/>
      <c r="E181" s="212"/>
      <c r="F181" s="212"/>
      <c r="G181" s="212"/>
    </row>
    <row r="182" spans="1:7" ht="15.75">
      <c r="A182" s="210"/>
      <c r="B182" s="212"/>
      <c r="C182" s="212"/>
      <c r="D182" s="212"/>
      <c r="E182" s="212"/>
      <c r="F182" s="212"/>
      <c r="G182" s="212"/>
    </row>
    <row r="183" spans="1:7" ht="15.75">
      <c r="A183" s="210"/>
      <c r="B183" s="212"/>
      <c r="C183" s="212"/>
      <c r="D183" s="212"/>
      <c r="E183" s="212"/>
      <c r="F183" s="212"/>
      <c r="G183" s="212"/>
    </row>
    <row r="184" spans="1:7" ht="15.75">
      <c r="A184" s="210"/>
      <c r="B184" s="212"/>
      <c r="C184" s="212"/>
      <c r="D184" s="212"/>
      <c r="E184" s="212"/>
      <c r="F184" s="212"/>
      <c r="G184" s="212"/>
    </row>
    <row r="185" spans="1:7" ht="15.75">
      <c r="A185" s="210"/>
      <c r="B185" s="212"/>
      <c r="C185" s="212"/>
      <c r="D185" s="212"/>
      <c r="E185" s="212"/>
      <c r="F185" s="212"/>
      <c r="G185" s="212"/>
    </row>
    <row r="186" spans="1:7" ht="15.75">
      <c r="A186" s="210"/>
      <c r="B186" s="212"/>
      <c r="C186" s="212"/>
      <c r="D186" s="212"/>
      <c r="E186" s="212"/>
      <c r="F186" s="212"/>
      <c r="G186" s="212"/>
    </row>
    <row r="187" spans="1:7" ht="15.75">
      <c r="A187" s="210"/>
      <c r="B187" s="212"/>
      <c r="C187" s="212"/>
      <c r="D187" s="212"/>
      <c r="E187" s="212"/>
      <c r="F187" s="212"/>
      <c r="G187" s="212"/>
    </row>
    <row r="188" spans="1:7" ht="15.75">
      <c r="A188" s="210"/>
      <c r="B188" s="212"/>
      <c r="C188" s="212"/>
      <c r="D188" s="212"/>
      <c r="E188" s="212"/>
      <c r="F188" s="212"/>
      <c r="G188" s="212"/>
    </row>
    <row r="189" spans="1:7" ht="15.75">
      <c r="A189" s="210"/>
      <c r="B189" s="212"/>
      <c r="C189" s="212"/>
      <c r="D189" s="212"/>
      <c r="E189" s="212"/>
      <c r="F189" s="212"/>
      <c r="G189" s="212"/>
    </row>
    <row r="190" spans="1:7" ht="15.75">
      <c r="A190" s="210"/>
      <c r="B190" s="212"/>
      <c r="C190" s="212"/>
      <c r="D190" s="212"/>
      <c r="E190" s="212"/>
      <c r="F190" s="212"/>
      <c r="G190" s="212"/>
    </row>
    <row r="191" spans="1:7" ht="15.75">
      <c r="A191" s="210"/>
      <c r="B191" s="212"/>
      <c r="C191" s="212"/>
      <c r="D191" s="212"/>
      <c r="E191" s="212"/>
      <c r="F191" s="212"/>
      <c r="G191" s="212"/>
    </row>
    <row r="192" spans="1:7" ht="15.75">
      <c r="A192" s="210"/>
      <c r="B192" s="212"/>
      <c r="C192" s="212"/>
      <c r="D192" s="212"/>
      <c r="E192" s="212"/>
      <c r="F192" s="212"/>
      <c r="G192" s="212"/>
    </row>
    <row r="193" spans="1:7" ht="15.75">
      <c r="A193" s="210"/>
      <c r="B193" s="212"/>
      <c r="C193" s="212"/>
      <c r="D193" s="212"/>
      <c r="E193" s="212"/>
      <c r="F193" s="212"/>
      <c r="G193" s="212"/>
    </row>
    <row r="194" spans="1:7" ht="15.75">
      <c r="A194" s="210"/>
      <c r="B194" s="212"/>
      <c r="C194" s="212"/>
      <c r="D194" s="212"/>
      <c r="E194" s="212"/>
      <c r="F194" s="212"/>
      <c r="G194" s="212"/>
    </row>
    <row r="195" spans="1:7" ht="15.75">
      <c r="A195" s="210"/>
      <c r="B195" s="212"/>
      <c r="C195" s="212"/>
      <c r="D195" s="212"/>
      <c r="E195" s="212"/>
      <c r="F195" s="212"/>
      <c r="G195" s="212"/>
    </row>
    <row r="196" spans="1:7" ht="15.75">
      <c r="A196" s="210"/>
      <c r="B196" s="212"/>
      <c r="C196" s="212"/>
      <c r="D196" s="212"/>
      <c r="E196" s="212"/>
      <c r="F196" s="212"/>
      <c r="G196" s="212"/>
    </row>
    <row r="197" spans="1:7" ht="15.75">
      <c r="A197" s="210"/>
      <c r="B197" s="212"/>
      <c r="C197" s="212"/>
      <c r="D197" s="212"/>
      <c r="E197" s="212"/>
      <c r="F197" s="212"/>
      <c r="G197" s="212"/>
    </row>
    <row r="198" spans="1:7" ht="15.75">
      <c r="A198" s="210"/>
      <c r="B198" s="212"/>
      <c r="C198" s="212"/>
      <c r="D198" s="212"/>
      <c r="E198" s="212"/>
      <c r="F198" s="212"/>
      <c r="G198" s="212"/>
    </row>
    <row r="199" spans="1:7" ht="15.75">
      <c r="A199" s="210"/>
      <c r="B199" s="212"/>
      <c r="C199" s="212"/>
      <c r="D199" s="212"/>
      <c r="E199" s="212"/>
      <c r="F199" s="212"/>
      <c r="G199" s="212"/>
    </row>
    <row r="200" spans="1:7" ht="15.75">
      <c r="A200" s="210"/>
      <c r="B200" s="212"/>
      <c r="C200" s="212"/>
      <c r="D200" s="212"/>
      <c r="E200" s="212"/>
      <c r="F200" s="212"/>
      <c r="G200" s="212"/>
    </row>
    <row r="201" spans="1:7" ht="15.75">
      <c r="A201" s="210"/>
      <c r="B201" s="212"/>
      <c r="C201" s="212"/>
      <c r="D201" s="212"/>
      <c r="E201" s="212"/>
      <c r="F201" s="212"/>
      <c r="G201" s="212"/>
    </row>
    <row r="202" spans="1:7" ht="15.75">
      <c r="A202" s="210"/>
      <c r="B202" s="212"/>
      <c r="C202" s="212"/>
      <c r="D202" s="212"/>
      <c r="E202" s="212"/>
      <c r="F202" s="212"/>
      <c r="G202" s="212"/>
    </row>
    <row r="203" spans="1:7" ht="15.75">
      <c r="A203" s="210"/>
      <c r="B203" s="212"/>
      <c r="C203" s="212"/>
      <c r="D203" s="212"/>
      <c r="E203" s="212"/>
      <c r="F203" s="212"/>
      <c r="G203" s="212"/>
    </row>
    <row r="204" spans="1:7" ht="15.75">
      <c r="A204" s="210"/>
      <c r="B204" s="212"/>
      <c r="C204" s="212"/>
      <c r="D204" s="212"/>
      <c r="E204" s="212"/>
      <c r="F204" s="212"/>
      <c r="G204" s="212"/>
    </row>
    <row r="205" spans="1:7" ht="15.75">
      <c r="A205" s="210"/>
      <c r="B205" s="212"/>
      <c r="C205" s="212"/>
      <c r="D205" s="212"/>
      <c r="E205" s="212"/>
      <c r="F205" s="212"/>
      <c r="G205" s="212"/>
    </row>
    <row r="206" spans="1:7" ht="15.75">
      <c r="A206" s="210"/>
      <c r="B206" s="212"/>
      <c r="C206" s="212"/>
      <c r="D206" s="212"/>
      <c r="E206" s="212"/>
      <c r="F206" s="212"/>
      <c r="G206" s="212"/>
    </row>
    <row r="207" spans="1:7" ht="15.75">
      <c r="A207" s="210"/>
      <c r="B207" s="212"/>
      <c r="C207" s="212"/>
      <c r="D207" s="212"/>
      <c r="E207" s="212"/>
      <c r="F207" s="212"/>
      <c r="G207" s="212"/>
    </row>
    <row r="208" spans="1:7" ht="15.75">
      <c r="A208" s="210"/>
      <c r="B208" s="212"/>
      <c r="C208" s="212"/>
      <c r="D208" s="212"/>
      <c r="E208" s="212"/>
      <c r="F208" s="212"/>
      <c r="G208" s="212"/>
    </row>
    <row r="209" spans="1:7" ht="15.75">
      <c r="A209" s="210"/>
      <c r="B209" s="212"/>
      <c r="C209" s="212"/>
      <c r="D209" s="212"/>
      <c r="E209" s="212"/>
      <c r="F209" s="212"/>
      <c r="G209" s="212"/>
    </row>
    <row r="210" spans="1:7" ht="15.75">
      <c r="A210" s="210"/>
      <c r="B210" s="212"/>
      <c r="C210" s="212"/>
      <c r="D210" s="212"/>
      <c r="E210" s="212"/>
      <c r="F210" s="212"/>
      <c r="G210" s="212"/>
    </row>
    <row r="211" spans="1:7" ht="15.75">
      <c r="A211" s="210"/>
      <c r="B211" s="212"/>
      <c r="C211" s="212"/>
      <c r="D211" s="212"/>
      <c r="E211" s="212"/>
      <c r="F211" s="212"/>
      <c r="G211" s="212"/>
    </row>
    <row r="212" spans="1:7" ht="15.75">
      <c r="A212" s="210"/>
      <c r="B212" s="212"/>
      <c r="C212" s="212"/>
      <c r="D212" s="212"/>
      <c r="E212" s="212"/>
      <c r="F212" s="212"/>
      <c r="G212" s="212"/>
    </row>
    <row r="213" spans="1:7" ht="15.75">
      <c r="A213" s="210"/>
      <c r="B213" s="212"/>
      <c r="C213" s="212"/>
      <c r="D213" s="212"/>
      <c r="E213" s="212"/>
      <c r="F213" s="212"/>
      <c r="G213" s="212"/>
    </row>
    <row r="214" spans="1:7" ht="15.75">
      <c r="A214" s="210"/>
      <c r="B214" s="212"/>
      <c r="C214" s="212"/>
      <c r="D214" s="212"/>
      <c r="E214" s="212"/>
      <c r="F214" s="212"/>
      <c r="G214" s="212"/>
    </row>
    <row r="215" spans="1:7" ht="15.75">
      <c r="A215" s="210"/>
      <c r="B215" s="212"/>
      <c r="C215" s="212"/>
      <c r="D215" s="212"/>
      <c r="E215" s="212"/>
      <c r="F215" s="212"/>
      <c r="G215" s="212"/>
    </row>
    <row r="216" spans="1:7" ht="15.75">
      <c r="A216" s="210"/>
      <c r="B216" s="212"/>
      <c r="C216" s="212"/>
      <c r="D216" s="212"/>
      <c r="E216" s="212"/>
      <c r="F216" s="212"/>
      <c r="G216" s="212"/>
    </row>
    <row r="217" spans="1:7" ht="15.75">
      <c r="A217" s="210"/>
      <c r="B217" s="212"/>
      <c r="C217" s="212"/>
      <c r="D217" s="212"/>
      <c r="E217" s="212"/>
      <c r="F217" s="212"/>
      <c r="G217" s="212"/>
    </row>
    <row r="218" spans="1:7" ht="15.75">
      <c r="A218" s="210"/>
      <c r="B218" s="212"/>
      <c r="C218" s="212"/>
      <c r="D218" s="212"/>
      <c r="E218" s="212"/>
      <c r="F218" s="212"/>
      <c r="G218" s="212"/>
    </row>
    <row r="219" spans="1:7" ht="15.75">
      <c r="A219" s="210"/>
      <c r="B219" s="212"/>
      <c r="C219" s="212"/>
      <c r="D219" s="212"/>
      <c r="E219" s="212"/>
      <c r="F219" s="212"/>
      <c r="G219" s="212"/>
    </row>
    <row r="220" spans="1:7" ht="15.75">
      <c r="A220" s="210"/>
      <c r="B220" s="212"/>
      <c r="C220" s="212"/>
      <c r="D220" s="212"/>
      <c r="E220" s="212"/>
      <c r="F220" s="212"/>
      <c r="G220" s="212"/>
    </row>
    <row r="221" spans="1:7" ht="15.75">
      <c r="A221" s="210"/>
      <c r="B221" s="212"/>
      <c r="C221" s="212"/>
      <c r="D221" s="212"/>
      <c r="E221" s="212"/>
      <c r="F221" s="212"/>
      <c r="G221" s="212"/>
    </row>
    <row r="222" spans="1:7" ht="15.75">
      <c r="A222" s="210"/>
      <c r="B222" s="212"/>
      <c r="C222" s="212"/>
      <c r="D222" s="212"/>
      <c r="E222" s="212"/>
      <c r="F222" s="212"/>
      <c r="G222" s="212"/>
    </row>
    <row r="223" spans="1:7" ht="15.75">
      <c r="A223" s="210"/>
      <c r="B223" s="212"/>
      <c r="C223" s="212"/>
      <c r="D223" s="212"/>
      <c r="E223" s="212"/>
      <c r="F223" s="212"/>
      <c r="G223" s="212"/>
    </row>
    <row r="224" spans="1:7" ht="15.75">
      <c r="A224" s="210"/>
      <c r="B224" s="212"/>
      <c r="C224" s="212"/>
      <c r="D224" s="212"/>
      <c r="E224" s="212"/>
      <c r="F224" s="212"/>
      <c r="G224" s="212"/>
    </row>
    <row r="225" spans="1:7" ht="15.75">
      <c r="A225" s="210"/>
      <c r="B225" s="212"/>
      <c r="C225" s="212"/>
      <c r="D225" s="212"/>
      <c r="E225" s="212"/>
      <c r="F225" s="212"/>
      <c r="G225" s="212"/>
    </row>
    <row r="226" spans="1:7" ht="15.75">
      <c r="A226" s="210"/>
      <c r="B226" s="212"/>
      <c r="C226" s="212"/>
      <c r="D226" s="212"/>
      <c r="E226" s="212"/>
      <c r="F226" s="212"/>
      <c r="G226" s="212"/>
    </row>
    <row r="227" spans="1:7" ht="15.75">
      <c r="A227" s="210"/>
      <c r="B227" s="212"/>
      <c r="C227" s="212"/>
      <c r="D227" s="212"/>
      <c r="E227" s="212"/>
      <c r="F227" s="212"/>
      <c r="G227" s="212"/>
    </row>
    <row r="228" spans="1:7" ht="15.75">
      <c r="A228" s="210"/>
      <c r="B228" s="212"/>
      <c r="C228" s="212"/>
      <c r="D228" s="212"/>
      <c r="E228" s="212"/>
      <c r="F228" s="212"/>
      <c r="G228" s="212"/>
    </row>
    <row r="229" spans="1:7" ht="15.75">
      <c r="A229" s="210"/>
      <c r="B229" s="212"/>
      <c r="C229" s="212"/>
      <c r="D229" s="212"/>
      <c r="E229" s="212"/>
      <c r="F229" s="212"/>
      <c r="G229" s="212"/>
    </row>
    <row r="230" spans="1:7" ht="15.75">
      <c r="A230" s="210"/>
      <c r="B230" s="212"/>
      <c r="C230" s="212"/>
      <c r="D230" s="212"/>
      <c r="E230" s="212"/>
      <c r="F230" s="212"/>
      <c r="G230" s="212"/>
    </row>
    <row r="231" spans="1:7" ht="15.75">
      <c r="A231" s="210"/>
      <c r="B231" s="212"/>
      <c r="C231" s="212"/>
      <c r="D231" s="212"/>
      <c r="E231" s="212"/>
      <c r="F231" s="212"/>
      <c r="G231" s="212"/>
    </row>
    <row r="232" spans="1:7" ht="15.75">
      <c r="A232" s="210"/>
      <c r="B232" s="212"/>
      <c r="C232" s="212"/>
      <c r="D232" s="212"/>
      <c r="E232" s="212"/>
      <c r="F232" s="212"/>
      <c r="G232" s="212"/>
    </row>
    <row r="233" spans="1:7" ht="15.75">
      <c r="A233" s="210"/>
      <c r="B233" s="212"/>
      <c r="C233" s="212"/>
      <c r="D233" s="212"/>
      <c r="E233" s="212"/>
      <c r="F233" s="212"/>
      <c r="G233" s="212"/>
    </row>
    <row r="234" spans="1:7" ht="15.75">
      <c r="A234" s="210"/>
      <c r="B234" s="212"/>
      <c r="C234" s="212"/>
      <c r="D234" s="212"/>
      <c r="E234" s="212"/>
      <c r="F234" s="212"/>
      <c r="G234" s="212"/>
    </row>
    <row r="235" spans="1:7" ht="15.75">
      <c r="A235" s="210"/>
      <c r="B235" s="212"/>
      <c r="C235" s="212"/>
      <c r="D235" s="212"/>
      <c r="E235" s="212"/>
      <c r="F235" s="212"/>
      <c r="G235" s="212"/>
    </row>
    <row r="236" spans="1:7" ht="15.75">
      <c r="A236" s="210"/>
      <c r="B236" s="212"/>
      <c r="C236" s="212"/>
      <c r="D236" s="212"/>
      <c r="E236" s="212"/>
      <c r="F236" s="212"/>
      <c r="G236" s="212"/>
    </row>
    <row r="237" spans="1:7" ht="15.75">
      <c r="A237" s="210"/>
      <c r="B237" s="212"/>
      <c r="C237" s="212"/>
      <c r="D237" s="212"/>
      <c r="E237" s="212"/>
      <c r="F237" s="212"/>
      <c r="G237" s="212"/>
    </row>
    <row r="238" spans="1:7" ht="15.75">
      <c r="A238" s="210"/>
      <c r="B238" s="212"/>
      <c r="C238" s="212"/>
      <c r="D238" s="212"/>
      <c r="E238" s="212"/>
      <c r="F238" s="212"/>
      <c r="G238" s="212"/>
    </row>
  </sheetData>
  <sheetProtection/>
  <mergeCells count="16">
    <mergeCell ref="A36:G36"/>
    <mergeCell ref="F8:F9"/>
    <mergeCell ref="G8:G9"/>
    <mergeCell ref="E3:G3"/>
    <mergeCell ref="D8:D9"/>
    <mergeCell ref="E8:E9"/>
    <mergeCell ref="E1:G1"/>
    <mergeCell ref="E2:G2"/>
    <mergeCell ref="E4:G4"/>
    <mergeCell ref="A11:G11"/>
    <mergeCell ref="A20:G20"/>
    <mergeCell ref="A6:G6"/>
    <mergeCell ref="C7:E7"/>
    <mergeCell ref="A8:A9"/>
    <mergeCell ref="B8:B9"/>
    <mergeCell ref="C8:C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Anna</cp:lastModifiedBy>
  <cp:lastPrinted>2022-04-26T15:50:51Z</cp:lastPrinted>
  <dcterms:created xsi:type="dcterms:W3CDTF">2008-12-11T08:48:16Z</dcterms:created>
  <dcterms:modified xsi:type="dcterms:W3CDTF">2022-04-26T16:00:35Z</dcterms:modified>
  <cp:category/>
  <cp:version/>
  <cp:contentType/>
  <cp:contentStatus/>
</cp:coreProperties>
</file>